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K:\FDHR_HB\HBBE\2_Intern\03 HR Prozesse und Instrumente\09 HR Instrumente\Sollarbeitszeit-Tabelle\2023\"/>
    </mc:Choice>
  </mc:AlternateContent>
  <bookViews>
    <workbookView xWindow="1056" yWindow="72" windowWidth="13992" windowHeight="11760"/>
  </bookViews>
  <sheets>
    <sheet name="Tabelle" sheetId="1" r:id="rId1"/>
    <sheet name="Tabelle1" sheetId="7" r:id="rId2"/>
    <sheet name="Parameter" sheetId="6" state="hidden" r:id="rId3"/>
  </sheets>
  <externalReferences>
    <externalReference r:id="rId4"/>
  </externalReferences>
  <definedNames>
    <definedName name="_Individueller_Ferienanspruch">Parameter!$D$3:$D$7</definedName>
    <definedName name="Altersentlastung">Parameter!$G$3:$G$5</definedName>
    <definedName name="Individueller_Ferienanspruch">Parameter!$D$3:$D$7</definedName>
    <definedName name="Sollzeit">[1]Parameter!$A$3:$B$12</definedName>
  </definedNames>
  <calcPr calcId="162913"/>
</workbook>
</file>

<file path=xl/calcChain.xml><?xml version="1.0" encoding="utf-8"?>
<calcChain xmlns="http://schemas.openxmlformats.org/spreadsheetml/2006/main">
  <c r="D10" i="1" l="1"/>
  <c r="B4" i="6" l="1"/>
  <c r="K6" i="1" l="1"/>
  <c r="B6" i="1" s="1"/>
  <c r="B3" i="6"/>
  <c r="D11" i="1" l="1"/>
  <c r="H10" i="1"/>
  <c r="H11" i="1"/>
  <c r="H9" i="1"/>
  <c r="H7" i="1"/>
  <c r="H8" i="1"/>
  <c r="H18" i="1"/>
  <c r="H12" i="1"/>
  <c r="H13" i="1"/>
  <c r="H14" i="1"/>
  <c r="H15" i="1"/>
  <c r="H16" i="1"/>
  <c r="H17" i="1"/>
  <c r="I22" i="1"/>
  <c r="I21" i="1"/>
  <c r="D19" i="1" l="1"/>
  <c r="J21" i="1"/>
  <c r="E19" i="1"/>
  <c r="G19" i="1"/>
  <c r="F7" i="1" l="1"/>
  <c r="C12" i="1"/>
  <c r="F9" i="1"/>
  <c r="F15" i="1"/>
  <c r="F16" i="1"/>
  <c r="F18" i="1"/>
  <c r="F11" i="1"/>
  <c r="C16" i="1"/>
  <c r="I16" i="1" s="1"/>
  <c r="C14" i="1"/>
  <c r="C11" i="1"/>
  <c r="F10" i="1"/>
  <c r="F17" i="1"/>
  <c r="C13" i="1"/>
  <c r="F8" i="1"/>
  <c r="C7" i="1"/>
  <c r="C18" i="1"/>
  <c r="C15" i="1"/>
  <c r="C8" i="1"/>
  <c r="F13" i="1"/>
  <c r="C17" i="1"/>
  <c r="C10" i="1"/>
  <c r="I10" i="1" s="1"/>
  <c r="F14" i="1"/>
  <c r="C9" i="1"/>
  <c r="I9" i="1" s="1"/>
  <c r="F12" i="1"/>
  <c r="J22" i="1"/>
  <c r="I18" i="1" l="1"/>
  <c r="J18" i="1" s="1"/>
  <c r="I17" i="1"/>
  <c r="J17" i="1" s="1"/>
  <c r="I13" i="1"/>
  <c r="J13" i="1" s="1"/>
  <c r="I7" i="1"/>
  <c r="J7" i="1" s="1"/>
  <c r="I12" i="1"/>
  <c r="J12" i="1" s="1"/>
  <c r="I8" i="1"/>
  <c r="J8" i="1" s="1"/>
  <c r="I11" i="1"/>
  <c r="J11" i="1" s="1"/>
  <c r="I15" i="1"/>
  <c r="J15" i="1" s="1"/>
  <c r="I14" i="1"/>
  <c r="J14" i="1" s="1"/>
  <c r="J9" i="1"/>
  <c r="J10" i="1"/>
  <c r="J16" i="1"/>
  <c r="C19" i="1"/>
  <c r="F19" i="1"/>
  <c r="F6" i="1" l="1"/>
  <c r="H6" i="1" l="1"/>
  <c r="H19" i="1" l="1"/>
  <c r="I19" i="1" s="1"/>
  <c r="B19" i="1" l="1"/>
  <c r="J19" i="1" l="1"/>
  <c r="J23" i="1" s="1"/>
  <c r="I23" i="1"/>
</calcChain>
</file>

<file path=xl/sharedStrings.xml><?xml version="1.0" encoding="utf-8"?>
<sst xmlns="http://schemas.openxmlformats.org/spreadsheetml/2006/main" count="50" uniqueCount="45">
  <si>
    <t>Monat</t>
  </si>
  <si>
    <t>Januar</t>
  </si>
  <si>
    <t>Februar</t>
  </si>
  <si>
    <t>März</t>
  </si>
  <si>
    <t>April</t>
  </si>
  <si>
    <t>Mai</t>
  </si>
  <si>
    <t>Juni</t>
  </si>
  <si>
    <t>Juli</t>
  </si>
  <si>
    <t>August</t>
  </si>
  <si>
    <t>September</t>
  </si>
  <si>
    <t>Oktober</t>
  </si>
  <si>
    <t>November</t>
  </si>
  <si>
    <t>Dezember</t>
  </si>
  <si>
    <t>Total</t>
  </si>
  <si>
    <t>Arbeitszeitplanmodelle</t>
  </si>
  <si>
    <t>Wochenstunden</t>
  </si>
  <si>
    <t>Jahresstunden</t>
  </si>
  <si>
    <t xml:space="preserve">Altersentlastung </t>
  </si>
  <si>
    <t>Individueller Ferienanspruch</t>
  </si>
  <si>
    <t>4 Wochen</t>
  </si>
  <si>
    <t>5 Wochen</t>
  </si>
  <si>
    <t>6 Wochen</t>
  </si>
  <si>
    <t>7 Wochen</t>
  </si>
  <si>
    <t>W</t>
  </si>
  <si>
    <t>3 Tage</t>
  </si>
  <si>
    <t>6 Tage</t>
  </si>
  <si>
    <t>0 Tage</t>
  </si>
  <si>
    <t>Individueller Ferienanspruch in Wochen/Stunden</t>
  </si>
  <si>
    <t>Altersentlastung in Tagen/Stunden</t>
  </si>
  <si>
    <t>Inhalte in gelben Feldern via dropdown oder manuell eintragen</t>
  </si>
  <si>
    <t>automatische Berechnungen</t>
  </si>
  <si>
    <t>Anzahl Arbeitstage 
(Mo-Fr)</t>
  </si>
  <si>
    <t>Sollarbeitszeit 
in Stunden bei BG 100 %</t>
  </si>
  <si>
    <t>Betriebs-ferientage in Stunden bei 
BG 100 %</t>
  </si>
  <si>
    <t>8 Wochen</t>
  </si>
  <si>
    <t xml:space="preserve"> </t>
  </si>
  <si>
    <t>Nettoarbeitszeit in Stunden bei 
BG in %</t>
  </si>
  <si>
    <r>
      <rPr>
        <vertAlign val="superscript"/>
        <sz val="10"/>
        <rFont val="Arial"/>
        <family val="2"/>
      </rPr>
      <t xml:space="preserve">1 </t>
    </r>
    <r>
      <rPr>
        <sz val="10"/>
        <rFont val="Arial"/>
        <family val="2"/>
      </rPr>
      <t xml:space="preserve">Angestellte in Organisationen, die den Betrieb auch an Feiertagen zwingend aufrecht erhalten müssen, haben Anspruch auf sämtliche 11.30 Feiertage, auch wenn sie auf einen Samstag oder Sonntag fallen. Sie haben aber keinen Anspruch auf die um 2.06 Std. reduzierte Sollarbeitszeit an den Vortagen von Karfreitag, Auffahrt sowie am 31. Dezember (Art. 160 Abs. 2 AB PR). Bei einem 100 % BG beträgt der Wert für Feiertage bei diesen total -96.36 Stunden. </t>
    </r>
  </si>
  <si>
    <t>Betriebs-ferientage</t>
  </si>
  <si>
    <t>Reduktion Sollarbeits-zeit am Vortag Feiertag</t>
  </si>
  <si>
    <r>
      <rPr>
        <vertAlign val="superscript"/>
        <sz val="10"/>
        <rFont val="Arial"/>
        <family val="2"/>
      </rPr>
      <t>2</t>
    </r>
    <r>
      <rPr>
        <sz val="10"/>
        <rFont val="Arial"/>
        <family val="2"/>
      </rPr>
      <t xml:space="preserve">Nettoarbeitszeit </t>
    </r>
    <r>
      <rPr>
        <b/>
        <sz val="10"/>
        <rFont val="Arial"/>
        <family val="2"/>
      </rPr>
      <t>41.0 Stunden</t>
    </r>
    <r>
      <rPr>
        <sz val="10"/>
        <rFont val="Arial"/>
        <family val="2"/>
      </rPr>
      <t xml:space="preserve"> ist nur für VBZ anwendbar</t>
    </r>
  </si>
  <si>
    <r>
      <t>Nettoarbeitszeit in Stunden</t>
    </r>
    <r>
      <rPr>
        <vertAlign val="superscript"/>
        <sz val="10"/>
        <rFont val="Arial"/>
        <family val="2"/>
      </rPr>
      <t>2</t>
    </r>
  </si>
  <si>
    <r>
      <t>Feiertage
(Mo-Fr)</t>
    </r>
    <r>
      <rPr>
        <sz val="10"/>
        <rFont val="Arial"/>
        <family val="2"/>
      </rPr>
      <t xml:space="preserve"> in Stunden bei 
BG 100 %</t>
    </r>
  </si>
  <si>
    <r>
      <t>Feiertage</t>
    </r>
    <r>
      <rPr>
        <i/>
        <vertAlign val="superscript"/>
        <sz val="10"/>
        <rFont val="Arial"/>
        <family val="2"/>
      </rPr>
      <t>1</t>
    </r>
  </si>
  <si>
    <t>Sollarbeitszeit-Tabelle 2023 in Minuten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</si>
</sst>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hh]:mm"/>
  </numFmts>
  <fonts count="16" x14ac:knownFonts="1">
    <font>
      <sz val="10"/>
      <name val="Arial"/>
    </font>
    <font>
      <sz val="11"/>
      <color theme="1"/>
      <name val="Arial"/>
      <family val="2"/>
    </font>
    <font>
      <sz val="8"/>
      <name val="Arial"/>
      <family val="2"/>
    </font>
    <font>
      <sz val="10"/>
      <name val="Arial"/>
      <family val="2"/>
    </font>
    <font>
      <b/>
      <sz val="11"/>
      <color theme="1"/>
      <name val="Arial"/>
      <family val="2"/>
    </font>
    <font>
      <sz val="10"/>
      <name val="Arial"/>
      <family val="2"/>
    </font>
    <font>
      <sz val="10"/>
      <color theme="0"/>
      <name val="Arial"/>
      <family val="2"/>
    </font>
    <font>
      <b/>
      <sz val="10"/>
      <name val="Arial"/>
      <family val="2"/>
    </font>
    <font>
      <sz val="11"/>
      <color theme="0"/>
      <name val="Arial"/>
      <family val="2"/>
    </font>
    <font>
      <vertAlign val="superscript"/>
      <sz val="10"/>
      <name val="Arial"/>
      <family val="2"/>
    </font>
    <font>
      <i/>
      <sz val="10"/>
      <name val="Arial"/>
      <family val="2"/>
    </font>
    <font>
      <i/>
      <sz val="10"/>
      <color theme="0"/>
      <name val="Arial"/>
      <family val="2"/>
    </font>
    <font>
      <b/>
      <i/>
      <sz val="10"/>
      <name val="Arial"/>
      <family val="2"/>
    </font>
    <font>
      <sz val="10"/>
      <color theme="1"/>
      <name val="Arial"/>
      <family val="2"/>
    </font>
    <font>
      <sz val="10"/>
      <color rgb="FFFF0000"/>
      <name val="Arial"/>
      <family val="2"/>
    </font>
    <font>
      <i/>
      <vertAlign val="superscrip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diagonal/>
    </border>
    <border>
      <left style="thin">
        <color indexed="64"/>
      </left>
      <right style="thin">
        <color indexed="64"/>
      </right>
      <top style="medium">
        <color indexed="64"/>
      </top>
      <bottom style="medium">
        <color indexed="64"/>
      </bottom>
      <diagonal/>
    </border>
    <border>
      <left style="thin">
        <color auto="1"/>
      </left>
      <right/>
      <top style="thin">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s>
  <cellStyleXfs count="3">
    <xf numFmtId="0" fontId="0" fillId="0" borderId="0"/>
    <xf numFmtId="0" fontId="3" fillId="0" borderId="0"/>
    <xf numFmtId="0" fontId="1" fillId="0" borderId="0"/>
  </cellStyleXfs>
  <cellXfs count="75">
    <xf numFmtId="0" fontId="0" fillId="0" borderId="0" xfId="0"/>
    <xf numFmtId="0" fontId="4" fillId="0" borderId="0" xfId="0" applyFont="1"/>
    <xf numFmtId="0" fontId="5" fillId="2" borderId="1" xfId="0" applyFont="1" applyFill="1" applyBorder="1" applyAlignment="1">
      <alignment vertical="center"/>
    </xf>
    <xf numFmtId="0" fontId="7" fillId="2" borderId="1" xfId="0" applyFont="1" applyFill="1" applyBorder="1" applyAlignment="1">
      <alignment vertical="center"/>
    </xf>
    <xf numFmtId="0" fontId="5" fillId="0" borderId="0" xfId="1" applyFont="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164" fontId="5" fillId="0" borderId="6" xfId="1" applyNumberFormat="1" applyFont="1" applyBorder="1" applyAlignment="1">
      <alignment vertical="center"/>
    </xf>
    <xf numFmtId="0" fontId="5" fillId="0" borderId="7" xfId="1" applyFont="1" applyBorder="1" applyAlignment="1">
      <alignment vertical="center"/>
    </xf>
    <xf numFmtId="164" fontId="5" fillId="0" borderId="8" xfId="1" applyNumberFormat="1" applyFont="1" applyBorder="1" applyAlignment="1">
      <alignment vertical="center"/>
    </xf>
    <xf numFmtId="0" fontId="5" fillId="0" borderId="9" xfId="1" applyFont="1" applyBorder="1" applyAlignment="1">
      <alignment vertical="center"/>
    </xf>
    <xf numFmtId="0" fontId="5" fillId="0" borderId="0" xfId="0" applyFont="1"/>
    <xf numFmtId="165" fontId="7" fillId="4" borderId="1" xfId="0" applyNumberFormat="1" applyFont="1" applyFill="1" applyBorder="1" applyAlignment="1">
      <alignment horizontal="center" vertical="center"/>
    </xf>
    <xf numFmtId="0" fontId="3" fillId="0" borderId="0" xfId="1" applyFont="1" applyAlignment="1">
      <alignment vertical="center"/>
    </xf>
    <xf numFmtId="0" fontId="3" fillId="0" borderId="6" xfId="1" applyFont="1" applyBorder="1" applyAlignment="1">
      <alignment vertical="center"/>
    </xf>
    <xf numFmtId="0" fontId="3" fillId="0" borderId="8" xfId="1" applyFont="1" applyBorder="1" applyAlignment="1">
      <alignment vertical="center"/>
    </xf>
    <xf numFmtId="0" fontId="3" fillId="0" borderId="12" xfId="1" applyFont="1" applyBorder="1" applyAlignment="1">
      <alignment vertical="center"/>
    </xf>
    <xf numFmtId="0" fontId="3" fillId="0" borderId="4" xfId="1" applyFont="1" applyBorder="1" applyAlignment="1">
      <alignment vertical="center" wrapText="1"/>
    </xf>
    <xf numFmtId="1" fontId="7"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14" xfId="0" applyFill="1" applyBorder="1" applyAlignment="1">
      <alignment horizontal="left" vertical="center"/>
    </xf>
    <xf numFmtId="0" fontId="3" fillId="2" borderId="16" xfId="0" applyFont="1" applyFill="1" applyBorder="1" applyAlignment="1">
      <alignment horizontal="left" vertical="center"/>
    </xf>
    <xf numFmtId="0" fontId="7" fillId="2" borderId="15" xfId="0" applyFont="1" applyFill="1" applyBorder="1" applyAlignment="1">
      <alignment vertical="center"/>
    </xf>
    <xf numFmtId="0" fontId="3" fillId="0" borderId="5" xfId="1" applyFont="1" applyBorder="1" applyAlignment="1">
      <alignment vertical="center" wrapText="1"/>
    </xf>
    <xf numFmtId="0" fontId="3" fillId="0" borderId="13" xfId="1" applyFont="1" applyBorder="1" applyAlignment="1">
      <alignment vertical="center"/>
    </xf>
    <xf numFmtId="0" fontId="3" fillId="0" borderId="7" xfId="1" applyFont="1" applyBorder="1" applyAlignment="1">
      <alignment vertical="center"/>
    </xf>
    <xf numFmtId="0" fontId="3" fillId="0" borderId="9" xfId="1" applyFont="1" applyBorder="1" applyAlignment="1">
      <alignment vertical="center"/>
    </xf>
    <xf numFmtId="0" fontId="3" fillId="0" borderId="17" xfId="1" applyFont="1" applyBorder="1" applyAlignment="1">
      <alignment vertical="center" wrapText="1"/>
    </xf>
    <xf numFmtId="0" fontId="3" fillId="0" borderId="18" xfId="1" applyFont="1" applyBorder="1" applyAlignment="1">
      <alignment vertical="center" wrapText="1"/>
    </xf>
    <xf numFmtId="0" fontId="8" fillId="0" borderId="0" xfId="0" applyFont="1" applyAlignment="1">
      <alignment horizontal="center" vertical="center"/>
    </xf>
    <xf numFmtId="0" fontId="0" fillId="6" borderId="0" xfId="0" applyFill="1"/>
    <xf numFmtId="0" fontId="0" fillId="4" borderId="1" xfId="0"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6" borderId="0" xfId="0" applyFont="1" applyFill="1" applyBorder="1" applyAlignment="1">
      <alignment vertical="center" wrapText="1"/>
    </xf>
    <xf numFmtId="165" fontId="3" fillId="0" borderId="0" xfId="0" applyNumberFormat="1" applyFont="1" applyFill="1" applyBorder="1" applyAlignment="1">
      <alignment horizontal="left" vertical="center"/>
    </xf>
    <xf numFmtId="0" fontId="0" fillId="0" borderId="0" xfId="0" applyFill="1"/>
    <xf numFmtId="165" fontId="5" fillId="0" borderId="0" xfId="0" applyNumberFormat="1" applyFont="1" applyFill="1" applyBorder="1" applyAlignment="1">
      <alignment horizontal="left" vertical="center"/>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20" xfId="1" applyFont="1" applyBorder="1" applyAlignment="1">
      <alignment vertical="center"/>
    </xf>
    <xf numFmtId="164" fontId="5" fillId="0" borderId="19" xfId="1" applyNumberFormat="1" applyFont="1" applyBorder="1" applyAlignment="1">
      <alignment vertical="center"/>
    </xf>
    <xf numFmtId="0" fontId="7" fillId="0" borderId="0" xfId="1" applyFont="1" applyAlignment="1">
      <alignment vertical="center"/>
    </xf>
    <xf numFmtId="166" fontId="5" fillId="3" borderId="1" xfId="0" applyNumberFormat="1" applyFont="1" applyFill="1" applyBorder="1" applyAlignment="1">
      <alignment horizontal="center" vertical="center"/>
    </xf>
    <xf numFmtId="166" fontId="5" fillId="5" borderId="1" xfId="0" applyNumberFormat="1" applyFont="1" applyFill="1" applyBorder="1" applyAlignment="1">
      <alignment horizontal="center" vertical="center"/>
    </xf>
    <xf numFmtId="166" fontId="7" fillId="5" borderId="1" xfId="0" applyNumberFormat="1" applyFont="1" applyFill="1" applyBorder="1" applyAlignment="1">
      <alignment horizontal="center" vertical="center"/>
    </xf>
    <xf numFmtId="166" fontId="5" fillId="5" borderId="2" xfId="0" applyNumberFormat="1" applyFont="1" applyFill="1" applyBorder="1" applyAlignment="1">
      <alignment horizontal="center" vertical="center"/>
    </xf>
    <xf numFmtId="166" fontId="7" fillId="5" borderId="15" xfId="0" applyNumberFormat="1" applyFont="1" applyFill="1" applyBorder="1" applyAlignment="1">
      <alignment horizontal="center" vertical="center"/>
    </xf>
    <xf numFmtId="0" fontId="3" fillId="0" borderId="0" xfId="1" applyFont="1" applyBorder="1" applyAlignment="1">
      <alignment vertical="center"/>
    </xf>
    <xf numFmtId="0" fontId="5" fillId="0" borderId="0" xfId="1" applyFont="1" applyFill="1" applyAlignment="1">
      <alignment vertical="center"/>
    </xf>
    <xf numFmtId="0" fontId="10" fillId="2" borderId="1" xfId="0" applyFont="1" applyFill="1" applyBorder="1" applyAlignment="1">
      <alignment horizontal="left" vertical="center" wrapText="1"/>
    </xf>
    <xf numFmtId="4" fontId="10" fillId="3" borderId="1" xfId="0" applyNumberFormat="1" applyFont="1" applyFill="1" applyBorder="1" applyAlignment="1">
      <alignment horizontal="center" vertical="center"/>
    </xf>
    <xf numFmtId="4" fontId="12" fillId="5" borderId="1" xfId="0" applyNumberFormat="1" applyFont="1" applyFill="1" applyBorder="1" applyAlignment="1">
      <alignment horizontal="center" vertical="center"/>
    </xf>
    <xf numFmtId="2" fontId="12" fillId="5"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1" fontId="12" fillId="5" borderId="1" xfId="0" applyNumberFormat="1" applyFont="1" applyFill="1" applyBorder="1" applyAlignment="1">
      <alignment horizontal="center" vertical="center"/>
    </xf>
    <xf numFmtId="0" fontId="0" fillId="2" borderId="21" xfId="0" applyFill="1" applyBorder="1" applyAlignment="1">
      <alignment horizontal="left" vertical="center"/>
    </xf>
    <xf numFmtId="165" fontId="3" fillId="3" borderId="1" xfId="0" applyNumberFormat="1" applyFont="1" applyFill="1" applyBorder="1" applyAlignment="1">
      <alignment horizontal="center" vertical="center"/>
    </xf>
    <xf numFmtId="166" fontId="13" fillId="3" borderId="1" xfId="0" applyNumberFormat="1" applyFont="1" applyFill="1" applyBorder="1" applyAlignment="1">
      <alignment horizontal="center" vertical="center"/>
    </xf>
    <xf numFmtId="0" fontId="3" fillId="2" borderId="1" xfId="0" applyFont="1" applyFill="1" applyBorder="1" applyAlignment="1">
      <alignment vertical="center"/>
    </xf>
    <xf numFmtId="0" fontId="1" fillId="0" borderId="0" xfId="2" applyAlignment="1">
      <alignment vertical="top"/>
    </xf>
    <xf numFmtId="165" fontId="3" fillId="5" borderId="0" xfId="0" applyNumberFormat="1" applyFont="1" applyFill="1" applyBorder="1" applyAlignment="1">
      <alignment horizontal="left" vertical="center" wrapText="1"/>
    </xf>
    <xf numFmtId="0" fontId="0" fillId="0" borderId="0" xfId="0" applyAlignment="1">
      <alignment horizontal="left" vertical="center" wrapText="1"/>
    </xf>
    <xf numFmtId="0" fontId="14" fillId="0" borderId="3" xfId="0" applyFont="1" applyBorder="1" applyAlignment="1">
      <alignment vertical="center"/>
    </xf>
    <xf numFmtId="0" fontId="6" fillId="6" borderId="3" xfId="0" applyFont="1" applyFill="1" applyBorder="1" applyAlignment="1" applyProtection="1">
      <alignment horizontal="center" vertical="center"/>
    </xf>
    <xf numFmtId="0" fontId="11" fillId="6" borderId="3" xfId="0" applyFont="1" applyFill="1" applyBorder="1" applyAlignment="1" applyProtection="1">
      <alignment horizontal="center" vertical="center"/>
    </xf>
    <xf numFmtId="4" fontId="7" fillId="4" borderId="1" xfId="0" applyNumberFormat="1" applyFont="1" applyFill="1" applyBorder="1" applyAlignment="1">
      <alignment horizontal="center" vertical="center"/>
    </xf>
    <xf numFmtId="0" fontId="3" fillId="6" borderId="0" xfId="0" applyFont="1" applyFill="1" applyBorder="1" applyAlignment="1">
      <alignment vertical="center" wrapText="1"/>
    </xf>
    <xf numFmtId="0" fontId="0" fillId="0" borderId="0" xfId="0" applyAlignment="1">
      <alignment vertical="center" wrapText="1"/>
    </xf>
    <xf numFmtId="165" fontId="3" fillId="4" borderId="0" xfId="0" applyNumberFormat="1" applyFont="1" applyFill="1" applyBorder="1" applyAlignment="1">
      <alignment horizontal="left" vertical="center" wrapText="1"/>
    </xf>
    <xf numFmtId="0" fontId="0" fillId="0" borderId="0" xfId="0" applyAlignment="1">
      <alignment wrapText="1"/>
    </xf>
    <xf numFmtId="0" fontId="3" fillId="0" borderId="0" xfId="0" applyFont="1" applyAlignment="1">
      <alignment vertical="center" wrapText="1"/>
    </xf>
  </cellXfs>
  <cellStyles count="3">
    <cellStyle name="Standard" xfId="0" builtinId="0"/>
    <cellStyle name="Standard 2" xfId="1"/>
    <cellStyle name="Standard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axis\AppData\Local\Temp\Sollarbeitszeit_Tabelle%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Parameter"/>
    </sheetNames>
    <sheetDataSet>
      <sheetData sheetId="0"/>
      <sheetData sheetId="1">
        <row r="3">
          <cell r="A3">
            <v>41</v>
          </cell>
          <cell r="B3">
            <v>2068</v>
          </cell>
        </row>
        <row r="4">
          <cell r="A4">
            <v>42</v>
          </cell>
          <cell r="B4">
            <v>2184</v>
          </cell>
        </row>
        <row r="5">
          <cell r="A5">
            <v>45</v>
          </cell>
          <cell r="B5">
            <v>2340</v>
          </cell>
        </row>
        <row r="6">
          <cell r="A6">
            <v>49</v>
          </cell>
          <cell r="B6">
            <v>2548</v>
          </cell>
        </row>
        <row r="7">
          <cell r="A7">
            <v>50</v>
          </cell>
          <cell r="B7">
            <v>2600</v>
          </cell>
        </row>
        <row r="8">
          <cell r="A8">
            <v>52</v>
          </cell>
          <cell r="B8">
            <v>2704</v>
          </cell>
        </row>
        <row r="9">
          <cell r="A9">
            <v>53.5</v>
          </cell>
          <cell r="B9">
            <v>2784</v>
          </cell>
        </row>
        <row r="10">
          <cell r="A10">
            <v>55</v>
          </cell>
          <cell r="B10">
            <v>2860</v>
          </cell>
        </row>
        <row r="11">
          <cell r="A11">
            <v>60</v>
          </cell>
          <cell r="B11">
            <v>3120</v>
          </cell>
        </row>
        <row r="12">
          <cell r="A12">
            <v>65</v>
          </cell>
          <cell r="B12">
            <v>3380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27"/>
  <sheetViews>
    <sheetView tabSelected="1" zoomScaleNormal="100" workbookViewId="0">
      <selection activeCell="B13" sqref="B13"/>
    </sheetView>
  </sheetViews>
  <sheetFormatPr baseColWidth="10" defaultColWidth="11.33203125" defaultRowHeight="13.2" outlineLevelCol="1" x14ac:dyDescent="0.25"/>
  <cols>
    <col min="1" max="3" width="14.6640625" customWidth="1"/>
    <col min="4" max="4" width="10.33203125" customWidth="1"/>
    <col min="5" max="5" width="14.5546875" customWidth="1" outlineLevel="1"/>
    <col min="6" max="6" width="14.6640625" customWidth="1"/>
    <col min="7" max="7" width="11.44140625" customWidth="1" outlineLevel="1"/>
    <col min="8" max="10" width="14.6640625" customWidth="1"/>
    <col min="11" max="11" width="8.6640625" customWidth="1"/>
    <col min="12" max="13" width="12.6640625" customWidth="1"/>
    <col min="14" max="14" width="13.109375" customWidth="1"/>
    <col min="15" max="16" width="12.6640625" customWidth="1"/>
  </cols>
  <sheetData>
    <row r="3" spans="1:16" ht="13.8" x14ac:dyDescent="0.25">
      <c r="A3" s="1" t="s">
        <v>44</v>
      </c>
    </row>
    <row r="5" spans="1:16" ht="67.5" customHeight="1" x14ac:dyDescent="0.25">
      <c r="A5" s="40" t="s">
        <v>0</v>
      </c>
      <c r="B5" s="53" t="s">
        <v>31</v>
      </c>
      <c r="C5" s="41" t="s">
        <v>32</v>
      </c>
      <c r="D5" s="41" t="s">
        <v>39</v>
      </c>
      <c r="E5" s="53" t="s">
        <v>43</v>
      </c>
      <c r="F5" s="41" t="s">
        <v>42</v>
      </c>
      <c r="G5" s="53" t="s">
        <v>38</v>
      </c>
      <c r="H5" s="41" t="s">
        <v>33</v>
      </c>
      <c r="I5" s="42" t="s">
        <v>41</v>
      </c>
      <c r="J5" s="42" t="s">
        <v>36</v>
      </c>
      <c r="L5" s="70" t="s">
        <v>37</v>
      </c>
      <c r="M5" s="71"/>
      <c r="N5" s="71"/>
      <c r="O5" s="36"/>
      <c r="P5" s="36"/>
    </row>
    <row r="6" spans="1:16" ht="26.25" customHeight="1" x14ac:dyDescent="0.25">
      <c r="A6" s="66"/>
      <c r="B6" s="67">
        <f>$K$6/260</f>
        <v>8.4</v>
      </c>
      <c r="C6" s="67"/>
      <c r="D6" s="67"/>
      <c r="E6" s="68"/>
      <c r="F6" s="67">
        <f>(($K$6/260)/21)*15</f>
        <v>6</v>
      </c>
      <c r="G6" s="68"/>
      <c r="H6" s="67">
        <f>$K$6/520</f>
        <v>4.2</v>
      </c>
      <c r="I6" s="12">
        <v>42</v>
      </c>
      <c r="J6" s="69">
        <v>100</v>
      </c>
      <c r="K6" s="32">
        <f>VLOOKUP(I6,Parameter!A3:B15,2,FALSE)</f>
        <v>2184</v>
      </c>
      <c r="L6" s="71"/>
      <c r="M6" s="71"/>
      <c r="N6" s="71"/>
      <c r="O6" s="36"/>
      <c r="P6" s="36"/>
    </row>
    <row r="7" spans="1:16" ht="26.25" customHeight="1" x14ac:dyDescent="0.25">
      <c r="A7" s="2" t="s">
        <v>1</v>
      </c>
      <c r="B7" s="57">
        <v>22</v>
      </c>
      <c r="C7" s="46">
        <f>$B7*B$6/24</f>
        <v>7.7</v>
      </c>
      <c r="D7" s="60"/>
      <c r="E7" s="54">
        <v>1</v>
      </c>
      <c r="F7" s="46">
        <f>$E7*$B$6*-1/24</f>
        <v>-0.35000000000000003</v>
      </c>
      <c r="G7" s="54"/>
      <c r="H7" s="46">
        <f>($G7*$B$6*-1)/24</f>
        <v>0</v>
      </c>
      <c r="I7" s="47">
        <f>D7+C7+F7+H7</f>
        <v>7.3500000000000005</v>
      </c>
      <c r="J7" s="47">
        <f>I7*$J$6/100</f>
        <v>7.35</v>
      </c>
      <c r="L7" s="71"/>
      <c r="M7" s="71"/>
      <c r="N7" s="71"/>
      <c r="O7" s="36"/>
      <c r="P7" s="36"/>
    </row>
    <row r="8" spans="1:16" ht="26.25" customHeight="1" x14ac:dyDescent="0.25">
      <c r="A8" s="2" t="s">
        <v>2</v>
      </c>
      <c r="B8" s="57">
        <v>20</v>
      </c>
      <c r="C8" s="46">
        <f t="shared" ref="C8:C18" si="0">$B8*B$6/24</f>
        <v>7</v>
      </c>
      <c r="D8" s="60"/>
      <c r="E8" s="54"/>
      <c r="F8" s="46">
        <f t="shared" ref="F8:F18" si="1">$E8*$B$6*-1/24</f>
        <v>0</v>
      </c>
      <c r="G8" s="54"/>
      <c r="H8" s="46">
        <f>($G8*$B$6*-1)/24</f>
        <v>0</v>
      </c>
      <c r="I8" s="47">
        <f t="shared" ref="I8:I19" si="2">D8+C8+F8+H8</f>
        <v>7</v>
      </c>
      <c r="J8" s="47">
        <f t="shared" ref="J8:J18" si="3">I8*$J$6/100</f>
        <v>7</v>
      </c>
      <c r="L8" s="71"/>
      <c r="M8" s="71"/>
      <c r="N8" s="71"/>
      <c r="O8" s="36"/>
      <c r="P8" s="36"/>
    </row>
    <row r="9" spans="1:16" ht="26.25" customHeight="1" x14ac:dyDescent="0.25">
      <c r="A9" s="2" t="s">
        <v>3</v>
      </c>
      <c r="B9" s="57">
        <v>23</v>
      </c>
      <c r="C9" s="46">
        <f t="shared" si="0"/>
        <v>8.0500000000000007</v>
      </c>
      <c r="D9" s="60"/>
      <c r="E9" s="54"/>
      <c r="F9" s="46">
        <f t="shared" si="1"/>
        <v>0</v>
      </c>
      <c r="G9" s="54"/>
      <c r="H9" s="46">
        <f>($G9*$B$6*-1)/24</f>
        <v>0</v>
      </c>
      <c r="I9" s="47">
        <f t="shared" si="2"/>
        <v>8.0500000000000007</v>
      </c>
      <c r="J9" s="47">
        <f t="shared" si="3"/>
        <v>8.0500000000000007</v>
      </c>
      <c r="L9" s="71"/>
      <c r="M9" s="71"/>
      <c r="N9" s="71"/>
      <c r="O9" s="36"/>
      <c r="P9" s="36"/>
    </row>
    <row r="10" spans="1:16" ht="26.25" customHeight="1" x14ac:dyDescent="0.25">
      <c r="A10" s="62" t="s">
        <v>4</v>
      </c>
      <c r="B10" s="57">
        <v>20</v>
      </c>
      <c r="C10" s="46">
        <f t="shared" si="0"/>
        <v>7</v>
      </c>
      <c r="D10" s="46">
        <f>($B$6*-1/24)/4</f>
        <v>-8.7500000000000008E-2</v>
      </c>
      <c r="E10" s="54">
        <v>2.5</v>
      </c>
      <c r="F10" s="46">
        <f t="shared" si="1"/>
        <v>-0.875</v>
      </c>
      <c r="G10" s="54">
        <v>1.25</v>
      </c>
      <c r="H10" s="46">
        <f>($G10*$B$6*-1)/24</f>
        <v>-0.4375</v>
      </c>
      <c r="I10" s="47">
        <f>D10+C10+F10+H10</f>
        <v>5.6</v>
      </c>
      <c r="J10" s="47">
        <f t="shared" si="3"/>
        <v>5.6</v>
      </c>
      <c r="L10" s="71"/>
      <c r="M10" s="71"/>
      <c r="N10" s="71"/>
      <c r="O10" s="36"/>
      <c r="P10" s="36"/>
    </row>
    <row r="11" spans="1:16" ht="26.25" customHeight="1" x14ac:dyDescent="0.25">
      <c r="A11" s="62" t="s">
        <v>5</v>
      </c>
      <c r="B11" s="57">
        <v>23</v>
      </c>
      <c r="C11" s="46">
        <f t="shared" si="0"/>
        <v>8.0500000000000007</v>
      </c>
      <c r="D11" s="46">
        <f>($B$6*-1/24)/4</f>
        <v>-8.7500000000000008E-2</v>
      </c>
      <c r="E11" s="54">
        <v>3</v>
      </c>
      <c r="F11" s="46">
        <f t="shared" si="1"/>
        <v>-1.05</v>
      </c>
      <c r="G11" s="54">
        <v>1.25</v>
      </c>
      <c r="H11" s="46">
        <f>($G11*$B$6*-1)/24</f>
        <v>-0.4375</v>
      </c>
      <c r="I11" s="47">
        <f t="shared" si="2"/>
        <v>6.4750000000000005</v>
      </c>
      <c r="J11" s="47">
        <f t="shared" si="3"/>
        <v>6.4749999999999996</v>
      </c>
      <c r="L11" s="71"/>
      <c r="M11" s="71"/>
      <c r="N11" s="71"/>
      <c r="O11" s="36"/>
      <c r="P11" s="36"/>
    </row>
    <row r="12" spans="1:16" ht="26.25" customHeight="1" x14ac:dyDescent="0.25">
      <c r="A12" s="2" t="s">
        <v>6</v>
      </c>
      <c r="B12" s="57">
        <v>22</v>
      </c>
      <c r="C12" s="46">
        <f t="shared" si="0"/>
        <v>7.7</v>
      </c>
      <c r="D12" s="60"/>
      <c r="E12" s="54"/>
      <c r="F12" s="46">
        <f t="shared" si="1"/>
        <v>0</v>
      </c>
      <c r="G12" s="54"/>
      <c r="H12" s="46">
        <f t="shared" ref="H12:H18" si="4">($G12*$B$6*-1)/24</f>
        <v>0</v>
      </c>
      <c r="I12" s="47">
        <f t="shared" si="2"/>
        <v>7.7</v>
      </c>
      <c r="J12" s="47">
        <f t="shared" si="3"/>
        <v>7.7</v>
      </c>
      <c r="L12" s="71"/>
      <c r="M12" s="71"/>
      <c r="N12" s="71"/>
      <c r="O12" s="36"/>
      <c r="P12" s="36"/>
    </row>
    <row r="13" spans="1:16" ht="26.25" customHeight="1" x14ac:dyDescent="0.25">
      <c r="A13" s="2" t="s">
        <v>7</v>
      </c>
      <c r="B13" s="57">
        <v>21</v>
      </c>
      <c r="C13" s="46">
        <f t="shared" si="0"/>
        <v>7.3500000000000005</v>
      </c>
      <c r="D13" s="60"/>
      <c r="E13" s="54"/>
      <c r="F13" s="46">
        <f t="shared" si="1"/>
        <v>0</v>
      </c>
      <c r="G13" s="54"/>
      <c r="H13" s="46">
        <f t="shared" si="4"/>
        <v>0</v>
      </c>
      <c r="I13" s="47">
        <f t="shared" si="2"/>
        <v>7.3500000000000005</v>
      </c>
      <c r="J13" s="47">
        <f t="shared" si="3"/>
        <v>7.35</v>
      </c>
      <c r="L13" s="74" t="s">
        <v>40</v>
      </c>
      <c r="M13" s="73"/>
      <c r="N13" s="73"/>
    </row>
    <row r="14" spans="1:16" ht="26.25" customHeight="1" x14ac:dyDescent="0.25">
      <c r="A14" s="2" t="s">
        <v>8</v>
      </c>
      <c r="B14" s="57">
        <v>23</v>
      </c>
      <c r="C14" s="46">
        <f t="shared" si="0"/>
        <v>8.0500000000000007</v>
      </c>
      <c r="D14" s="60"/>
      <c r="E14" s="54">
        <v>1</v>
      </c>
      <c r="F14" s="46">
        <f t="shared" si="1"/>
        <v>-0.35000000000000003</v>
      </c>
      <c r="G14" s="54"/>
      <c r="H14" s="46">
        <f t="shared" si="4"/>
        <v>0</v>
      </c>
      <c r="I14" s="47">
        <f t="shared" si="2"/>
        <v>7.7000000000000011</v>
      </c>
      <c r="J14" s="47">
        <f t="shared" si="3"/>
        <v>7.7000000000000011</v>
      </c>
      <c r="L14" s="73"/>
      <c r="M14" s="73"/>
      <c r="N14" s="73"/>
    </row>
    <row r="15" spans="1:16" ht="26.25" customHeight="1" x14ac:dyDescent="0.25">
      <c r="A15" s="2" t="s">
        <v>9</v>
      </c>
      <c r="B15" s="57">
        <v>21</v>
      </c>
      <c r="C15" s="46">
        <f t="shared" si="0"/>
        <v>7.3500000000000005</v>
      </c>
      <c r="D15" s="60"/>
      <c r="E15" s="54">
        <v>0.5</v>
      </c>
      <c r="F15" s="46">
        <f t="shared" si="1"/>
        <v>-0.17500000000000002</v>
      </c>
      <c r="G15" s="54">
        <v>0.5</v>
      </c>
      <c r="H15" s="46">
        <f t="shared" si="4"/>
        <v>-0.17500000000000002</v>
      </c>
      <c r="I15" s="47">
        <f t="shared" si="2"/>
        <v>7.0000000000000009</v>
      </c>
      <c r="J15" s="47">
        <f t="shared" si="3"/>
        <v>7.0000000000000009</v>
      </c>
      <c r="L15" s="72" t="s">
        <v>29</v>
      </c>
      <c r="M15" s="73"/>
      <c r="N15" s="73"/>
      <c r="O15" s="37"/>
      <c r="P15" s="37"/>
    </row>
    <row r="16" spans="1:16" ht="26.25" customHeight="1" x14ac:dyDescent="0.25">
      <c r="A16" s="2" t="s">
        <v>10</v>
      </c>
      <c r="B16" s="57">
        <v>22</v>
      </c>
      <c r="C16" s="46">
        <f t="shared" si="0"/>
        <v>7.7</v>
      </c>
      <c r="D16" s="60"/>
      <c r="E16" s="54"/>
      <c r="F16" s="46">
        <f t="shared" si="1"/>
        <v>0</v>
      </c>
      <c r="G16" s="54"/>
      <c r="H16" s="46">
        <f t="shared" si="4"/>
        <v>0</v>
      </c>
      <c r="I16" s="47">
        <f t="shared" si="2"/>
        <v>7.7</v>
      </c>
      <c r="J16" s="47">
        <f t="shared" si="3"/>
        <v>7.7</v>
      </c>
      <c r="L16" s="73"/>
      <c r="M16" s="73"/>
      <c r="N16" s="73"/>
      <c r="O16" s="38"/>
      <c r="P16" s="38"/>
    </row>
    <row r="17" spans="1:16" ht="26.25" customHeight="1" x14ac:dyDescent="0.25">
      <c r="A17" s="2" t="s">
        <v>11</v>
      </c>
      <c r="B17" s="57">
        <v>22</v>
      </c>
      <c r="C17" s="46">
        <f t="shared" si="0"/>
        <v>7.7</v>
      </c>
      <c r="D17" s="60"/>
      <c r="E17" s="54"/>
      <c r="F17" s="46">
        <f t="shared" si="1"/>
        <v>0</v>
      </c>
      <c r="G17" s="54"/>
      <c r="H17" s="46">
        <f t="shared" si="4"/>
        <v>0</v>
      </c>
      <c r="I17" s="47">
        <f t="shared" si="2"/>
        <v>7.7</v>
      </c>
      <c r="J17" s="47">
        <f t="shared" si="3"/>
        <v>7.7</v>
      </c>
      <c r="L17" s="64" t="s">
        <v>30</v>
      </c>
      <c r="M17" s="65"/>
      <c r="N17" s="65"/>
      <c r="O17" s="38"/>
      <c r="P17" s="38"/>
    </row>
    <row r="18" spans="1:16" ht="26.25" customHeight="1" x14ac:dyDescent="0.25">
      <c r="A18" s="62" t="s">
        <v>12</v>
      </c>
      <c r="B18" s="57">
        <v>21</v>
      </c>
      <c r="C18" s="46">
        <f t="shared" si="0"/>
        <v>7.3500000000000005</v>
      </c>
      <c r="D18" s="61"/>
      <c r="E18" s="54">
        <v>2</v>
      </c>
      <c r="F18" s="46">
        <f t="shared" si="1"/>
        <v>-0.70000000000000007</v>
      </c>
      <c r="G18" s="54">
        <v>3</v>
      </c>
      <c r="H18" s="46">
        <f t="shared" si="4"/>
        <v>-1.05</v>
      </c>
      <c r="I18" s="47">
        <f t="shared" si="2"/>
        <v>5.6000000000000005</v>
      </c>
      <c r="J18" s="47">
        <f t="shared" si="3"/>
        <v>5.6</v>
      </c>
      <c r="N18" s="39"/>
      <c r="O18" s="39"/>
      <c r="P18" s="39"/>
    </row>
    <row r="19" spans="1:16" ht="26.25" customHeight="1" x14ac:dyDescent="0.25">
      <c r="A19" s="3" t="s">
        <v>13</v>
      </c>
      <c r="B19" s="58">
        <f t="shared" ref="B19:H19" si="5">SUM(B7:B18)</f>
        <v>260</v>
      </c>
      <c r="C19" s="48">
        <f t="shared" si="5"/>
        <v>91</v>
      </c>
      <c r="D19" s="48">
        <f>SUM(D7:D18)</f>
        <v>-0.17500000000000002</v>
      </c>
      <c r="E19" s="55">
        <f t="shared" si="5"/>
        <v>10</v>
      </c>
      <c r="F19" s="48">
        <f t="shared" si="5"/>
        <v>-3.5000000000000004</v>
      </c>
      <c r="G19" s="56">
        <f t="shared" si="5"/>
        <v>6</v>
      </c>
      <c r="H19" s="48">
        <f t="shared" si="5"/>
        <v>-2.1</v>
      </c>
      <c r="I19" s="48">
        <f t="shared" si="2"/>
        <v>85.225000000000009</v>
      </c>
      <c r="J19" s="48">
        <f t="shared" ref="J19" si="6">SUM(J7:J18)</f>
        <v>85.225000000000009</v>
      </c>
    </row>
    <row r="20" spans="1:16" ht="6" customHeight="1" x14ac:dyDescent="0.25">
      <c r="I20" s="33"/>
      <c r="J20" s="33"/>
    </row>
    <row r="21" spans="1:16" ht="26.25" customHeight="1" x14ac:dyDescent="0.25">
      <c r="A21" s="20" t="s">
        <v>27</v>
      </c>
      <c r="B21" s="21"/>
      <c r="C21" s="22"/>
      <c r="D21" s="59"/>
      <c r="E21" s="23"/>
      <c r="F21" s="34" t="s">
        <v>19</v>
      </c>
      <c r="I21" s="47">
        <f>(VLOOKUP(F21,Parameter!D3:E7,2,FALSE)*-1*(B6*5))/24</f>
        <v>-7</v>
      </c>
      <c r="J21" s="47">
        <f>(I21*$J$6/100)</f>
        <v>-7</v>
      </c>
    </row>
    <row r="22" spans="1:16" ht="26.25" customHeight="1" thickBot="1" x14ac:dyDescent="0.3">
      <c r="A22" s="24" t="s">
        <v>28</v>
      </c>
      <c r="B22" s="21"/>
      <c r="C22" s="22"/>
      <c r="D22" s="59"/>
      <c r="E22" s="23"/>
      <c r="F22" s="35" t="s">
        <v>26</v>
      </c>
      <c r="I22" s="49">
        <f>VLOOKUP(F22,Parameter!G3:H5,2,FALSE)*-1*B6/24</f>
        <v>0</v>
      </c>
      <c r="J22" s="49">
        <f t="shared" ref="J22" si="7">I22*$J$6/100</f>
        <v>0</v>
      </c>
    </row>
    <row r="23" spans="1:16" ht="26.25" customHeight="1" thickBot="1" x14ac:dyDescent="0.3">
      <c r="A23" s="25" t="s">
        <v>13</v>
      </c>
      <c r="B23" s="18"/>
      <c r="C23" s="19"/>
      <c r="D23" s="19"/>
      <c r="E23" s="19"/>
      <c r="F23" s="19"/>
      <c r="G23" s="19"/>
      <c r="H23" s="19"/>
      <c r="I23" s="50">
        <f>I19+I21+I22</f>
        <v>78.225000000000009</v>
      </c>
      <c r="J23" s="50">
        <f>J19+J21+J22</f>
        <v>78.225000000000009</v>
      </c>
    </row>
    <row r="25" spans="1:16" ht="6" customHeight="1" x14ac:dyDescent="0.25"/>
    <row r="27" spans="1:16" x14ac:dyDescent="0.25">
      <c r="A27" s="11"/>
    </row>
  </sheetData>
  <sheetProtection algorithmName="SHA-512" hashValue="ElOnSbfQhPGHEvOP6BASgyj3123EgQYbYrjxRG3X24JyRuw+oIwMIhqEFia+CgANLlm2zlGTy1kX66QaD25ppw==" saltValue="u17BiqDE243zKTEkUm54Fg==" spinCount="100000" sheet="1" objects="1" scenarios="1"/>
  <protectedRanges>
    <protectedRange sqref="I6:J6" name="Sollzeit und BG"/>
  </protectedRanges>
  <mergeCells count="3">
    <mergeCell ref="L5:N12"/>
    <mergeCell ref="L15:N16"/>
    <mergeCell ref="L13:N14"/>
  </mergeCells>
  <phoneticPr fontId="2" type="noConversion"/>
  <dataValidations count="2">
    <dataValidation type="list" allowBlank="1" showInputMessage="1" showErrorMessage="1" sqref="F21">
      <formula1>_Individueller_Ferienanspruch</formula1>
    </dataValidation>
    <dataValidation type="list" allowBlank="1" showInputMessage="1" showErrorMessage="1" sqref="F22">
      <formula1>Altersentlastung</formula1>
    </dataValidation>
  </dataValidations>
  <pageMargins left="0.70866141732283472" right="0.31496062992125984" top="0.78740157480314965" bottom="0.39370078740157483" header="0.39370078740157483" footer="0.39370078740157483"/>
  <pageSetup paperSize="9" scale="65" orientation="landscape" r:id="rId1"/>
  <headerFooter scaleWithDoc="0" alignWithMargins="0">
    <oddHeader>&amp;L&amp;G</oddHeader>
    <oddFooter>&amp;L&amp;9Eine Dienstabteilung des Finanzdepartements&amp;R&amp;9&amp;D
Seite &amp;P/&amp;N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Parameter!$A$3:$A$15</xm:f>
          </x14:formula1>
          <xm:sqref>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3.8" x14ac:dyDescent="0.25"/>
  <cols>
    <col min="1" max="16384" width="11.44140625" style="63"/>
  </cols>
  <sheetData/>
  <pageMargins left="0.70866141732283472" right="0.70866141732283472" top="0.39370078740157483" bottom="0.39370078740157483" header="0.39370078740157483" footer="0.2755905511811023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L5" sqref="L5"/>
    </sheetView>
  </sheetViews>
  <sheetFormatPr baseColWidth="10" defaultColWidth="12.33203125" defaultRowHeight="13.2" x14ac:dyDescent="0.25"/>
  <cols>
    <col min="1" max="2" width="15.5546875" style="4" customWidth="1"/>
    <col min="3" max="3" width="4.109375" style="4" customWidth="1"/>
    <col min="4" max="4" width="13.6640625" style="4" bestFit="1" customWidth="1"/>
    <col min="5" max="5" width="2.88671875" style="4" bestFit="1" customWidth="1"/>
    <col min="6" max="6" width="4.109375" style="4" customWidth="1"/>
    <col min="7" max="7" width="14.44140625" style="4" bestFit="1" customWidth="1"/>
    <col min="8" max="8" width="2.88671875" style="4" bestFit="1" customWidth="1"/>
    <col min="9" max="16384" width="12.33203125" style="4"/>
  </cols>
  <sheetData>
    <row r="1" spans="1:12" s="13" customFormat="1" x14ac:dyDescent="0.25">
      <c r="A1" s="45" t="s">
        <v>14</v>
      </c>
    </row>
    <row r="2" spans="1:12" ht="39.6" x14ac:dyDescent="0.25">
      <c r="A2" s="5" t="s">
        <v>15</v>
      </c>
      <c r="B2" s="6" t="s">
        <v>16</v>
      </c>
      <c r="D2" s="17" t="s">
        <v>18</v>
      </c>
      <c r="E2" s="26" t="s">
        <v>23</v>
      </c>
      <c r="G2" s="17" t="s">
        <v>17</v>
      </c>
      <c r="H2" s="26" t="s">
        <v>23</v>
      </c>
    </row>
    <row r="3" spans="1:12" x14ac:dyDescent="0.25">
      <c r="A3" s="44">
        <v>39</v>
      </c>
      <c r="B3" s="43">
        <f>A3*52</f>
        <v>2028</v>
      </c>
      <c r="D3" s="16" t="s">
        <v>19</v>
      </c>
      <c r="E3" s="27">
        <v>4</v>
      </c>
      <c r="G3" s="30" t="s">
        <v>26</v>
      </c>
      <c r="H3" s="31">
        <v>0</v>
      </c>
    </row>
    <row r="4" spans="1:12" x14ac:dyDescent="0.25">
      <c r="A4" s="7">
        <v>40</v>
      </c>
      <c r="B4" s="8">
        <f>A4*52</f>
        <v>2080</v>
      </c>
      <c r="D4" s="14" t="s">
        <v>20</v>
      </c>
      <c r="E4" s="28">
        <v>5</v>
      </c>
      <c r="G4" s="16" t="s">
        <v>24</v>
      </c>
      <c r="H4" s="27">
        <v>3</v>
      </c>
    </row>
    <row r="5" spans="1:12" x14ac:dyDescent="0.25">
      <c r="A5" s="7">
        <v>41</v>
      </c>
      <c r="B5" s="8">
        <v>2068</v>
      </c>
      <c r="D5" s="14" t="s">
        <v>21</v>
      </c>
      <c r="E5" s="28">
        <v>6</v>
      </c>
      <c r="G5" s="15" t="s">
        <v>25</v>
      </c>
      <c r="H5" s="29">
        <v>6</v>
      </c>
      <c r="L5" s="52"/>
    </row>
    <row r="6" spans="1:12" x14ac:dyDescent="0.25">
      <c r="A6" s="7">
        <v>42</v>
      </c>
      <c r="B6" s="8">
        <v>2184</v>
      </c>
      <c r="D6" s="14" t="s">
        <v>22</v>
      </c>
      <c r="E6" s="28">
        <v>7</v>
      </c>
      <c r="H6" s="13"/>
    </row>
    <row r="7" spans="1:12" x14ac:dyDescent="0.25">
      <c r="A7" s="7">
        <v>45</v>
      </c>
      <c r="B7" s="8">
        <v>2340</v>
      </c>
      <c r="D7" s="15" t="s">
        <v>34</v>
      </c>
      <c r="E7" s="29">
        <v>8</v>
      </c>
      <c r="H7" s="13"/>
    </row>
    <row r="8" spans="1:12" x14ac:dyDescent="0.25">
      <c r="A8" s="7">
        <v>46</v>
      </c>
      <c r="B8" s="8">
        <v>2392</v>
      </c>
      <c r="D8" s="51"/>
      <c r="E8" s="51"/>
      <c r="H8" s="13"/>
    </row>
    <row r="9" spans="1:12" x14ac:dyDescent="0.25">
      <c r="A9" s="7">
        <v>49</v>
      </c>
      <c r="B9" s="8">
        <v>2548</v>
      </c>
    </row>
    <row r="10" spans="1:12" x14ac:dyDescent="0.25">
      <c r="A10" s="7">
        <v>50</v>
      </c>
      <c r="B10" s="8">
        <v>2600</v>
      </c>
    </row>
    <row r="11" spans="1:12" x14ac:dyDescent="0.25">
      <c r="A11" s="7">
        <v>52</v>
      </c>
      <c r="B11" s="8">
        <v>2704</v>
      </c>
    </row>
    <row r="12" spans="1:12" x14ac:dyDescent="0.25">
      <c r="A12" s="7">
        <v>53.5</v>
      </c>
      <c r="B12" s="8">
        <v>2782</v>
      </c>
    </row>
    <row r="13" spans="1:12" x14ac:dyDescent="0.25">
      <c r="A13" s="7">
        <v>55</v>
      </c>
      <c r="B13" s="8">
        <v>2860</v>
      </c>
    </row>
    <row r="14" spans="1:12" x14ac:dyDescent="0.25">
      <c r="A14" s="7">
        <v>60</v>
      </c>
      <c r="B14" s="8">
        <v>3120</v>
      </c>
    </row>
    <row r="15" spans="1:12" x14ac:dyDescent="0.25">
      <c r="A15" s="9">
        <v>65</v>
      </c>
      <c r="B15" s="10">
        <v>3380</v>
      </c>
    </row>
    <row r="29" spans="4:4" x14ac:dyDescent="0.25">
      <c r="D29" s="13" t="s">
        <v>35</v>
      </c>
    </row>
    <row r="30" spans="4:4" x14ac:dyDescent="0.25">
      <c r="D30" s="13" t="s">
        <v>35</v>
      </c>
    </row>
  </sheetData>
  <sheetProtection algorithmName="SHA-512" hashValue="KzJ3FcD0OR833MbStZUdGG/nXNFGg0Yu/pP2BDUa1BE3fu3jEY27Vzy9jFY2kYpNGYhb+K/zoVTBAcKPmJWdWg==" saltValue="Y4w5iWjSR800PiMPt9p2sA==" spinCount="100000" sheet="1" objects="1" scenarios="1"/>
  <phoneticPr fontId="2" type="noConversion"/>
  <pageMargins left="0.70866141732283472" right="0.70866141732283472" top="1.1811023622047245" bottom="0.78740157480314965" header="0.39370078740157483" footer="0.39370078740157483"/>
  <pageSetup paperSize="9" orientation="portrait" r:id="rId1"/>
  <headerFooter alignWithMargins="0">
    <oddHeader>&amp;L&amp;G</oddHeader>
    <oddFooter>&amp;L&amp;9Eine Dienstabteilung des Finanzdepartements&amp;R&amp;9&amp;D
Seite &amp;P/&amp;N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Tabelle</vt:lpstr>
      <vt:lpstr>Tabelle1</vt:lpstr>
      <vt:lpstr>Parameter</vt:lpstr>
      <vt:lpstr>_Individueller_Ferienanspruch</vt:lpstr>
      <vt:lpstr>Altersentlastung</vt:lpstr>
      <vt:lpstr>Individueller_Ferienanspruch</vt:lpstr>
    </vt:vector>
  </TitlesOfParts>
  <Company>Stadt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Fischer (hrzfio)</dc:creator>
  <cp:lastModifiedBy>Mehlmann Wiebke (HRZ)</cp:lastModifiedBy>
  <cp:lastPrinted>2020-04-29T06:54:33Z</cp:lastPrinted>
  <dcterms:created xsi:type="dcterms:W3CDTF">2006-03-09T12:17:07Z</dcterms:created>
  <dcterms:modified xsi:type="dcterms:W3CDTF">2021-09-28T15:01:06Z</dcterms:modified>
</cp:coreProperties>
</file>