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zh.loc\soz\users\sozing\Applikationen\ELO Digital Office\PRD-SOZ_ELO_DM01\462\checkout\"/>
    </mc:Choice>
  </mc:AlternateContent>
  <bookViews>
    <workbookView xWindow="5070" yWindow="15" windowWidth="17550" windowHeight="9510" tabRatio="874"/>
  </bookViews>
  <sheets>
    <sheet name="Betriebsdaten" sheetId="1" r:id="rId1"/>
    <sheet name="Total" sheetId="23" r:id="rId2"/>
    <sheet name="Gruppe1" sheetId="14" r:id="rId3"/>
    <sheet name="Gruppe2" sheetId="29" r:id="rId4"/>
    <sheet name="Gruppe3" sheetId="30" r:id="rId5"/>
    <sheet name="Gruppe4" sheetId="31" r:id="rId6"/>
    <sheet name="Gruppe5" sheetId="32" r:id="rId7"/>
    <sheet name="Gruppe6" sheetId="33" r:id="rId8"/>
    <sheet name="Gruppe7" sheetId="34" r:id="rId9"/>
    <sheet name="Gruppe8" sheetId="35" r:id="rId10"/>
    <sheet name="Gruppe9" sheetId="36" r:id="rId11"/>
    <sheet name="Gruppe10" sheetId="40" r:id="rId12"/>
    <sheet name="Gruppe11" sheetId="37" r:id="rId13"/>
    <sheet name="Gruppe12" sheetId="38" r:id="rId14"/>
    <sheet name="Grossgruppe1" sheetId="41" r:id="rId15"/>
    <sheet name="Grossgruppe2" sheetId="45" r:id="rId16"/>
    <sheet name="Grossgruppe3" sheetId="46" r:id="rId17"/>
    <sheet name="Grossgruppe4" sheetId="47" r:id="rId18"/>
  </sheets>
  <definedNames>
    <definedName name="Arbeitsstunden_pro_Tag">Betriebsdaten!$B$21</definedName>
    <definedName name="Arbeitsstunden_pro_Woche">Betriebsdaten!$D$22</definedName>
    <definedName name="Arbeitstage_pro_Jahr">Betriebsdaten!$D$20</definedName>
    <definedName name="Betreuungsschlüssel" localSheetId="14">Grossgruppe1!$B$11</definedName>
    <definedName name="Betreuungsschlüssel" localSheetId="15">Grossgruppe2!$B$11</definedName>
    <definedName name="Betreuungsschlüssel" localSheetId="16">Grossgruppe3!$B$11</definedName>
    <definedName name="Betreuungsschlüssel" localSheetId="17">Grossgruppe4!$B$11</definedName>
    <definedName name="Betreuungsschlüssel" localSheetId="2">Gruppe1!$B$19</definedName>
    <definedName name="Betreuungsschlüssel" localSheetId="11">Gruppe10!$B$19</definedName>
    <definedName name="Betreuungsschlüssel" localSheetId="12">Gruppe11!$B$19</definedName>
    <definedName name="Betreuungsschlüssel" localSheetId="13">Gruppe12!$B$19</definedName>
    <definedName name="Betreuungsschlüssel" localSheetId="3">Gruppe2!$B$19</definedName>
    <definedName name="Betreuungsschlüssel" localSheetId="4">Gruppe3!$B$19</definedName>
    <definedName name="Betreuungsschlüssel" localSheetId="5">Gruppe4!$B$19</definedName>
    <definedName name="Betreuungsschlüssel" localSheetId="6">Gruppe5!$B$19</definedName>
    <definedName name="Betreuungsschlüssel" localSheetId="7">Gruppe6!$B$19</definedName>
    <definedName name="Betreuungsschlüssel" localSheetId="8">Gruppe7!$B$19</definedName>
    <definedName name="Betreuungsschlüssel" localSheetId="9">Gruppe8!$B$19</definedName>
    <definedName name="Betreuungsschlüssel" localSheetId="10">Gruppe9!$B$19</definedName>
    <definedName name="Betriebstage_pro_Jahr">Betriebsdaten!$D$15</definedName>
    <definedName name="Ganze_Öffnungszeit">Betriebsdaten!$D$5</definedName>
    <definedName name="Ganze_Öffnungszeit_minus_1_Stunde">Betriebsdaten!$D$6</definedName>
    <definedName name="Ganze_Öffnungszeit_minus_2_Stunden">Betriebsdaten!$D$7</definedName>
    <definedName name="Geöffnete_Tage_pro_Woche">Betriebsdaten!$D$9</definedName>
    <definedName name="Geschäftsführung" localSheetId="14">Grossgruppe1!$D$9</definedName>
    <definedName name="Geschäftsführung" localSheetId="15">Grossgruppe2!$D$9</definedName>
    <definedName name="Geschäftsführung" localSheetId="16">Grossgruppe3!$D$9</definedName>
    <definedName name="Geschäftsführung" localSheetId="17">Grossgruppe4!$D$9</definedName>
    <definedName name="Geschäftsführung" localSheetId="2">Gruppe1!$D$17</definedName>
    <definedName name="Geschäftsführung" localSheetId="11">Gruppe10!$D$17</definedName>
    <definedName name="Geschäftsführung" localSheetId="12">Gruppe11!$D$17</definedName>
    <definedName name="Geschäftsführung" localSheetId="13">Gruppe12!$D$17</definedName>
    <definedName name="Geschäftsführung" localSheetId="3">Gruppe2!$D$17</definedName>
    <definedName name="Geschäftsführung" localSheetId="4">Gruppe3!$D$17</definedName>
    <definedName name="Geschäftsführung" localSheetId="5">Gruppe4!$D$17</definedName>
    <definedName name="Geschäftsführung" localSheetId="6">Gruppe5!$D$17</definedName>
    <definedName name="Geschäftsführung" localSheetId="7">Gruppe6!$D$17</definedName>
    <definedName name="Geschäftsführung" localSheetId="8">Gruppe7!$D$17</definedName>
    <definedName name="Geschäftsführung" localSheetId="9">Gruppe8!$D$17</definedName>
    <definedName name="Geschäftsführung" localSheetId="10">Gruppe9!$D$17</definedName>
    <definedName name="Gruppe_hat_Kinder" localSheetId="14">Grossgruppe1!$D$6</definedName>
    <definedName name="Gruppe_hat_Kinder" localSheetId="15">Grossgruppe2!$D$6</definedName>
    <definedName name="Gruppe_hat_Kinder" localSheetId="16">Grossgruppe3!$D$6</definedName>
    <definedName name="Gruppe_hat_Kinder" localSheetId="17">Grossgruppe4!$D$6</definedName>
    <definedName name="Gruppe_hat_Kinder" localSheetId="2">Gruppe1!$D$13</definedName>
    <definedName name="Gruppe_hat_Kinder" localSheetId="11">Gruppe10!$D$13</definedName>
    <definedName name="Gruppe_hat_Kinder" localSheetId="12">Gruppe11!$D$13</definedName>
    <definedName name="Gruppe_hat_Kinder" localSheetId="13">Gruppe12!$D$13</definedName>
    <definedName name="Gruppe_hat_Kinder" localSheetId="3">Gruppe2!$D$13</definedName>
    <definedName name="Gruppe_hat_Kinder" localSheetId="4">Gruppe3!$D$13</definedName>
    <definedName name="Gruppe_hat_Kinder" localSheetId="5">Gruppe4!$D$13</definedName>
    <definedName name="Gruppe_hat_Kinder" localSheetId="6">Gruppe5!$D$13</definedName>
    <definedName name="Gruppe_hat_Kinder" localSheetId="7">Gruppe6!$D$13</definedName>
    <definedName name="Gruppe_hat_Kinder" localSheetId="8">Gruppe7!$D$13</definedName>
    <definedName name="Gruppe_hat_Kinder" localSheetId="9">Gruppe8!$D$13</definedName>
    <definedName name="Gruppe_hat_Kinder" localSheetId="10">Gruppe9!$D$13</definedName>
    <definedName name="Jahresarbeitszeit_Stunden">Betriebsdaten!$D$23</definedName>
    <definedName name="Krippenleitung" localSheetId="14">Grossgruppe1!$D$8</definedName>
    <definedName name="Krippenleitung" localSheetId="15">Grossgruppe2!$D$8</definedName>
    <definedName name="Krippenleitung" localSheetId="16">Grossgruppe3!$D$8</definedName>
    <definedName name="Krippenleitung" localSheetId="17">Grossgruppe4!$D$8</definedName>
    <definedName name="Krippenleitung" localSheetId="2">Gruppe1!$D$16</definedName>
    <definedName name="Krippenleitung" localSheetId="11">Gruppe10!$D$16</definedName>
    <definedName name="Krippenleitung" localSheetId="12">Gruppe11!$D$16</definedName>
    <definedName name="Krippenleitung" localSheetId="13">Gruppe12!$D$16</definedName>
    <definedName name="Krippenleitung" localSheetId="3">Gruppe2!$D$16</definedName>
    <definedName name="Krippenleitung" localSheetId="4">Gruppe3!$D$16</definedName>
    <definedName name="Krippenleitung" localSheetId="5">Gruppe4!$D$16</definedName>
    <definedName name="Krippenleitung" localSheetId="6">Gruppe5!$D$16</definedName>
    <definedName name="Krippenleitung" localSheetId="7">Gruppe6!$D$16</definedName>
    <definedName name="Krippenleitung" localSheetId="8">Gruppe7!$D$16</definedName>
    <definedName name="Krippenleitung" localSheetId="9">Gruppe8!$D$16</definedName>
    <definedName name="Krippenleitung" localSheetId="10">Gruppe9!$D$16</definedName>
    <definedName name="Mindestanzahl_unausgebildetes_Personal" localSheetId="2">Gruppe1!$B$20</definedName>
    <definedName name="Mindestanzahl_unausgebildetes_Personal" localSheetId="11">Gruppe10!$B$20</definedName>
    <definedName name="Mindestanzahl_unausgebildetes_Personal" localSheetId="12">Gruppe11!$B$20</definedName>
    <definedName name="Mindestanzahl_unausgebildetes_Personal" localSheetId="13">Gruppe12!$B$20</definedName>
    <definedName name="Mindestanzahl_unausgebildetes_Personal" localSheetId="3">Gruppe2!$B$20</definedName>
    <definedName name="Mindestanzahl_unausgebildetes_Personal" localSheetId="4">Gruppe3!$B$20</definedName>
    <definedName name="Mindestanzahl_unausgebildetes_Personal" localSheetId="5">Gruppe4!$B$20</definedName>
    <definedName name="Mindestanzahl_unausgebildetes_Personal" localSheetId="6">Gruppe5!$B$20</definedName>
    <definedName name="Mindestanzahl_unausgebildetes_Personal" localSheetId="7">Gruppe6!$B$20</definedName>
    <definedName name="Mindestanzahl_unausgebildetes_Personal" localSheetId="8">Gruppe7!$B$20</definedName>
    <definedName name="Mindestanzahl_unausgebildetes_Personal" localSheetId="9">Gruppe8!$B$20</definedName>
    <definedName name="Mindestanzahl_unausgebildetes_Personal" localSheetId="10">Gruppe9!$B$20</definedName>
    <definedName name="Mittelbare_Arbeit_ausgebildete_Personal">Total!$B$17</definedName>
    <definedName name="Mittelbare_Arbeit_nicht_ausgebildete_Personal">Total!$B$25</definedName>
    <definedName name="Multiplikationsfaktor" localSheetId="14">Grossgruppe1!$C$13</definedName>
    <definedName name="Multiplikationsfaktor" localSheetId="15">Grossgruppe2!$C$13</definedName>
    <definedName name="Multiplikationsfaktor" localSheetId="16">Grossgruppe3!$C$13</definedName>
    <definedName name="Multiplikationsfaktor" localSheetId="17">Grossgruppe4!$C$13</definedName>
    <definedName name="Multiplikationsfaktor" localSheetId="2">Gruppe1!$C$22</definedName>
    <definedName name="Multiplikationsfaktor" localSheetId="11">Gruppe10!$C$22</definedName>
    <definedName name="Multiplikationsfaktor" localSheetId="12">Gruppe11!$C$22</definedName>
    <definedName name="Multiplikationsfaktor" localSheetId="13">Gruppe12!$C$22</definedName>
    <definedName name="Multiplikationsfaktor" localSheetId="3">Gruppe2!$C$22</definedName>
    <definedName name="Multiplikationsfaktor" localSheetId="4">Gruppe3!$C$22</definedName>
    <definedName name="Multiplikationsfaktor" localSheetId="5">Gruppe4!$C$22</definedName>
    <definedName name="Multiplikationsfaktor" localSheetId="6">Gruppe5!$C$22</definedName>
    <definedName name="Multiplikationsfaktor" localSheetId="7">Gruppe6!$C$22</definedName>
    <definedName name="Multiplikationsfaktor" localSheetId="8">Gruppe7!$C$22</definedName>
    <definedName name="Multiplikationsfaktor" localSheetId="9">Gruppe8!$C$22</definedName>
    <definedName name="Multiplikationsfaktor" localSheetId="10">Gruppe9!$C$22</definedName>
    <definedName name="Schluessel_Mittelbare_Arbeit">Total!$B$10</definedName>
    <definedName name="Total_gewichtete_Plätze" localSheetId="2">Gruppe1!$D$8</definedName>
    <definedName name="Total_gewichtete_Plätze" localSheetId="11">Gruppe10!$D$8</definedName>
    <definedName name="Total_gewichtete_Plätze" localSheetId="12">Gruppe11!$D$8</definedName>
    <definedName name="Total_gewichtete_Plätze" localSheetId="13">Gruppe12!$D$8</definedName>
    <definedName name="Total_gewichtete_Plätze" localSheetId="3">Gruppe2!$D$8</definedName>
    <definedName name="Total_gewichtete_Plätze" localSheetId="4">Gruppe3!$D$8</definedName>
    <definedName name="Total_gewichtete_Plätze" localSheetId="5">Gruppe4!$D$8</definedName>
    <definedName name="Total_gewichtete_Plätze" localSheetId="6">Gruppe5!$D$8</definedName>
    <definedName name="Total_gewichtete_Plätze" localSheetId="7">Gruppe6!$D$8</definedName>
    <definedName name="Total_gewichtete_Plätze" localSheetId="8">Gruppe7!$D$8</definedName>
    <definedName name="Total_gewichtete_Plätze" localSheetId="9">Gruppe8!$D$8</definedName>
    <definedName name="Total_gewichtete_Plätze" localSheetId="10">Gruppe9!$D$8</definedName>
    <definedName name="Total_Plaetze">Total!$D$6</definedName>
    <definedName name="Total_Plätze_Berechnungen" localSheetId="14">Grossgruppe1!$D$4</definedName>
    <definedName name="Total_Plätze_Berechnungen" localSheetId="15">Grossgruppe2!$D$4</definedName>
    <definedName name="Total_Plätze_Berechnungen" localSheetId="16">Grossgruppe3!$D$4</definedName>
    <definedName name="Total_Plätze_Berechnungen" localSheetId="17">Grossgruppe4!$D$4</definedName>
    <definedName name="Total_Plätze_Berechnungen" localSheetId="2">Gruppe1!$D$12</definedName>
    <definedName name="Total_Plätze_Berechnungen" localSheetId="11">Gruppe10!$D$12</definedName>
    <definedName name="Total_Plätze_Berechnungen" localSheetId="12">Gruppe11!$D$12</definedName>
    <definedName name="Total_Plätze_Berechnungen" localSheetId="13">Gruppe12!$D$12</definedName>
    <definedName name="Total_Plätze_Berechnungen" localSheetId="3">Gruppe2!$D$12</definedName>
    <definedName name="Total_Plätze_Berechnungen" localSheetId="4">Gruppe3!$D$12</definedName>
    <definedName name="Total_Plätze_Berechnungen" localSheetId="5">Gruppe4!$D$12</definedName>
    <definedName name="Total_Plätze_Berechnungen" localSheetId="6">Gruppe5!$D$12</definedName>
    <definedName name="Total_Plätze_Berechnungen" localSheetId="7">Gruppe6!$D$12</definedName>
    <definedName name="Total_Plätze_Berechnungen" localSheetId="8">Gruppe7!$D$12</definedName>
    <definedName name="Total_Plätze_Berechnungen" localSheetId="9">Gruppe8!$D$12</definedName>
    <definedName name="Total_Plätze_Berechnungen" localSheetId="10">Gruppe9!$D$12</definedName>
    <definedName name="Total_Standardgruppe" localSheetId="2">Gruppe1!$D$10</definedName>
    <definedName name="Total_Standardgruppe" localSheetId="11">Gruppe10!$D$10</definedName>
    <definedName name="Total_Standardgruppe" localSheetId="12">Gruppe11!$D$10</definedName>
    <definedName name="Total_Standardgruppe" localSheetId="13">Gruppe12!$D$10</definedName>
    <definedName name="Total_Standardgruppe" localSheetId="3">Gruppe2!$D$10</definedName>
    <definedName name="Total_Standardgruppe" localSheetId="4">Gruppe3!$D$10</definedName>
    <definedName name="Total_Standardgruppe" localSheetId="5">Gruppe4!$D$10</definedName>
    <definedName name="Total_Standardgruppe" localSheetId="6">Gruppe5!$D$10</definedName>
    <definedName name="Total_Standardgruppe" localSheetId="7">Gruppe6!$D$10</definedName>
    <definedName name="Total_Standardgruppe" localSheetId="8">Gruppe7!$D$10</definedName>
    <definedName name="Total_Standardgruppe" localSheetId="9">Gruppe8!$D$10</definedName>
    <definedName name="Total_Standardgruppe" localSheetId="10">Gruppe9!$D$10</definedName>
    <definedName name="Zweite_Gruppe" localSheetId="2">Gruppe1!$B$15</definedName>
    <definedName name="Zweite_Gruppe" localSheetId="11">Gruppe10!$B$15</definedName>
    <definedName name="Zweite_Gruppe" localSheetId="12">Gruppe11!$B$15</definedName>
    <definedName name="Zweite_Gruppe" localSheetId="13">Gruppe12!$B$15</definedName>
    <definedName name="Zweite_Gruppe" localSheetId="3">Gruppe2!$B$15</definedName>
    <definedName name="Zweite_Gruppe" localSheetId="4">Gruppe3!$B$15</definedName>
    <definedName name="Zweite_Gruppe" localSheetId="5">Gruppe4!$B$15</definedName>
    <definedName name="Zweite_Gruppe" localSheetId="6">Gruppe5!$B$15</definedName>
    <definedName name="Zweite_Gruppe" localSheetId="7">Gruppe6!$B$15</definedName>
    <definedName name="Zweite_Gruppe" localSheetId="8">Gruppe7!$B$15</definedName>
    <definedName name="Zweite_Gruppe" localSheetId="9">Gruppe8!$B$15</definedName>
    <definedName name="Zweite_Gruppe" localSheetId="10">Gruppe9!$B$15</definedName>
  </definedNames>
  <calcPr calcId="162913"/>
</workbook>
</file>

<file path=xl/calcChain.xml><?xml version="1.0" encoding="utf-8"?>
<calcChain xmlns="http://schemas.openxmlformats.org/spreadsheetml/2006/main">
  <c r="D20" i="1" l="1"/>
  <c r="C13" i="41"/>
  <c r="C13" i="47" l="1"/>
  <c r="C13" i="46"/>
  <c r="C13" i="45"/>
  <c r="D5" i="1" l="1"/>
  <c r="D22" i="1" l="1"/>
  <c r="D6" i="47" l="1"/>
  <c r="D17" i="47" s="1"/>
  <c r="B1" i="47"/>
  <c r="D6" i="46"/>
  <c r="D17" i="46" s="1"/>
  <c r="B1" i="46"/>
  <c r="D6" i="45"/>
  <c r="D17" i="45" s="1"/>
  <c r="B1" i="45"/>
  <c r="B1" i="41"/>
  <c r="D8" i="46" l="1"/>
  <c r="D9" i="47"/>
  <c r="D8" i="47"/>
  <c r="D15" i="47" s="1"/>
  <c r="D9" i="46"/>
  <c r="D9" i="45"/>
  <c r="D8" i="45"/>
  <c r="D6" i="41"/>
  <c r="B8" i="38"/>
  <c r="D7" i="38"/>
  <c r="D6" i="38"/>
  <c r="B1" i="38"/>
  <c r="B8" i="37"/>
  <c r="D7" i="37"/>
  <c r="D6" i="37"/>
  <c r="B1" i="37"/>
  <c r="B8" i="40"/>
  <c r="D7" i="40"/>
  <c r="D6" i="40"/>
  <c r="B1" i="40"/>
  <c r="B8" i="36"/>
  <c r="D7" i="36"/>
  <c r="D6" i="36"/>
  <c r="B1" i="36"/>
  <c r="B8" i="35"/>
  <c r="D7" i="35"/>
  <c r="D6" i="35"/>
  <c r="D8" i="35" s="1"/>
  <c r="D12" i="35" s="1"/>
  <c r="C22" i="35" s="1"/>
  <c r="B1" i="35"/>
  <c r="B8" i="34"/>
  <c r="D7" i="34"/>
  <c r="D6" i="34"/>
  <c r="B1" i="34"/>
  <c r="B8" i="33"/>
  <c r="D7" i="33"/>
  <c r="D6" i="33"/>
  <c r="B1" i="33"/>
  <c r="B8" i="32"/>
  <c r="D7" i="32"/>
  <c r="D6" i="32"/>
  <c r="B1" i="32"/>
  <c r="B8" i="31"/>
  <c r="D7" i="31"/>
  <c r="D6" i="31"/>
  <c r="B1" i="31"/>
  <c r="B8" i="30"/>
  <c r="D7" i="30"/>
  <c r="D6" i="30"/>
  <c r="B1" i="30"/>
  <c r="B8" i="29"/>
  <c r="D7" i="29"/>
  <c r="D6" i="29"/>
  <c r="B1" i="29"/>
  <c r="B25" i="23"/>
  <c r="B17" i="23"/>
  <c r="D15" i="46" l="1"/>
  <c r="D19" i="46" s="1"/>
  <c r="D15" i="45"/>
  <c r="D19" i="45" s="1"/>
  <c r="D8" i="34"/>
  <c r="D12" i="34" s="1"/>
  <c r="C22" i="34" s="1"/>
  <c r="D8" i="38"/>
  <c r="D12" i="38" s="1"/>
  <c r="C22" i="38" s="1"/>
  <c r="D8" i="36"/>
  <c r="D12" i="36" s="1"/>
  <c r="C22" i="36" s="1"/>
  <c r="D8" i="37"/>
  <c r="D12" i="37" s="1"/>
  <c r="C22" i="37" s="1"/>
  <c r="D8" i="31"/>
  <c r="D8" i="30"/>
  <c r="D12" i="30" s="1"/>
  <c r="D12" i="31"/>
  <c r="C22" i="31" s="1"/>
  <c r="D8" i="40"/>
  <c r="D12" i="40" s="1"/>
  <c r="D8" i="33"/>
  <c r="D12" i="33" s="1"/>
  <c r="D8" i="32"/>
  <c r="D12" i="32" s="1"/>
  <c r="D8" i="29"/>
  <c r="D12" i="29" s="1"/>
  <c r="D19" i="47"/>
  <c r="D9" i="41"/>
  <c r="D8" i="41"/>
  <c r="D13" i="35"/>
  <c r="D25" i="35" s="1"/>
  <c r="D13" i="38" l="1"/>
  <c r="D25" i="38" s="1"/>
  <c r="D13" i="36"/>
  <c r="D25" i="36" s="1"/>
  <c r="D13" i="34"/>
  <c r="D25" i="34" s="1"/>
  <c r="D13" i="37"/>
  <c r="D25" i="37" s="1"/>
  <c r="D13" i="40"/>
  <c r="D25" i="40" s="1"/>
  <c r="C22" i="40"/>
  <c r="D13" i="29"/>
  <c r="D17" i="29" s="1"/>
  <c r="C22" i="29"/>
  <c r="D13" i="33"/>
  <c r="C22" i="33"/>
  <c r="D13" i="30"/>
  <c r="C22" i="30"/>
  <c r="D13" i="32"/>
  <c r="D25" i="32" s="1"/>
  <c r="C22" i="32"/>
  <c r="D13" i="31"/>
  <c r="D16" i="36"/>
  <c r="D24" i="36"/>
  <c r="D17" i="36"/>
  <c r="D17" i="35"/>
  <c r="D16" i="35"/>
  <c r="D24" i="35" s="1"/>
  <c r="D24" i="32"/>
  <c r="D23" i="1" l="1"/>
  <c r="D17" i="40"/>
  <c r="D17" i="32"/>
  <c r="D17" i="37"/>
  <c r="D16" i="38"/>
  <c r="D17" i="38"/>
  <c r="D16" i="37"/>
  <c r="D17" i="34"/>
  <c r="D16" i="34"/>
  <c r="D24" i="34"/>
  <c r="D27" i="34" s="1"/>
  <c r="D16" i="32"/>
  <c r="D16" i="40"/>
  <c r="D24" i="40" s="1"/>
  <c r="D27" i="40" s="1"/>
  <c r="D16" i="33"/>
  <c r="D24" i="33" s="1"/>
  <c r="D25" i="33"/>
  <c r="D16" i="31"/>
  <c r="D25" i="31"/>
  <c r="D16" i="29"/>
  <c r="D17" i="30"/>
  <c r="D25" i="30"/>
  <c r="D17" i="33"/>
  <c r="D16" i="30"/>
  <c r="D17" i="31"/>
  <c r="D24" i="31" s="1"/>
  <c r="D27" i="36"/>
  <c r="D27" i="35"/>
  <c r="D27" i="32"/>
  <c r="D9" i="1"/>
  <c r="D7" i="1"/>
  <c r="D24" i="38" l="1"/>
  <c r="D27" i="38" s="1"/>
  <c r="D24" i="37"/>
  <c r="D27" i="37" s="1"/>
  <c r="D24" i="30"/>
  <c r="D27" i="33"/>
  <c r="D15" i="1"/>
  <c r="B1" i="14"/>
  <c r="D6" i="14"/>
  <c r="D7" i="14"/>
  <c r="B8" i="14"/>
  <c r="B6" i="23" s="1"/>
  <c r="D25" i="29" l="1"/>
  <c r="D17" i="41"/>
  <c r="D15" i="41"/>
  <c r="D24" i="29"/>
  <c r="D8" i="14"/>
  <c r="D6" i="23" s="1"/>
  <c r="D6" i="1"/>
  <c r="D19" i="41" l="1"/>
  <c r="D25" i="23"/>
  <c r="D12" i="14"/>
  <c r="C22" i="14" s="1"/>
  <c r="D27" i="30"/>
  <c r="D27" i="31"/>
  <c r="D27" i="29"/>
  <c r="D17" i="23" l="1"/>
  <c r="D13" i="14"/>
  <c r="D25" i="14" s="1"/>
  <c r="D33" i="23" s="1"/>
  <c r="D16" i="14" l="1"/>
  <c r="D29" i="23" s="1"/>
  <c r="D17" i="14"/>
  <c r="D30" i="23" s="1"/>
  <c r="D34" i="23"/>
  <c r="D24" i="14" l="1"/>
  <c r="D27" i="14" s="1"/>
  <c r="D31" i="23"/>
  <c r="D28" i="23" l="1"/>
  <c r="D36" i="23" s="1"/>
</calcChain>
</file>

<file path=xl/comments1.xml><?xml version="1.0" encoding="utf-8"?>
<comments xmlns="http://schemas.openxmlformats.org/spreadsheetml/2006/main">
  <authors>
    <author>Gregory Schmitz (sozszg)</author>
  </authors>
  <commentList>
    <comment ref="B13" authorId="0" shapeId="0">
      <text>
        <r>
          <rPr>
            <sz val="9"/>
            <color indexed="81"/>
            <rFont val="Tahoma"/>
            <charset val="1"/>
          </rPr>
          <t>=365 * (5 Arbeitstage pro Woche / 7 Tage pro Woche)</t>
        </r>
      </text>
    </comment>
  </commentList>
</comments>
</file>

<file path=xl/comments10.xml><?xml version="1.0" encoding="utf-8"?>
<comments xmlns="http://schemas.openxmlformats.org/spreadsheetml/2006/main">
  <authors>
    <author>Gregory Schmitz (sozszg)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Formular ungerade Gruppen: Ganze_Öffnungszeit/Arbeitsstunden_pro_Tag*Betriebstage_pro_Jahr/Arbeitstage_pro_Jahr
Formular gerade Gruppen: Ganze_Öffnungszeit_minus_2_Stunden/Arbeitsstunden_pro_Tag*Betriebstage_pro_Jahr/Arbeitstage_pro_Jahr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Formular ungerade Gruppen: Multiplikationsfaktor*Ganze_Öffnungszeit_minus_1_Stunde/Arbeitsstunden_pro_Tag*Betriebstage_pro_Jahr/Arbeitstage_pro_Jahr
Formular gerade Gruppen: Multiplikationsfaktor*Ganze_Öffnungszeit_minus_2_Stunden/Arbeitsstunden_pro_Tag*Betriebstage_pro_Jahr/Arbeitstage_pro_Jahr</t>
        </r>
      </text>
    </comment>
  </commentList>
</comments>
</file>

<file path=xl/comments11.xml><?xml version="1.0" encoding="utf-8"?>
<comments xmlns="http://schemas.openxmlformats.org/spreadsheetml/2006/main">
  <authors>
    <author>Gregory Schmitz (sozszg)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Formular ungerade Gruppen: Ganze_Öffnungszeit/Arbeitsstunden_pro_Tag*Betriebstage_pro_Jahr/Arbeitstage_pro_Jahr
Formular gerade Gruppen: Ganze_Öffnungszeit_minus_2_Stunden/Arbeitsstunden_pro_Tag*Betriebstage_pro_Jahr/Arbeitstage_pro_Jahr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Formular ungerade Gruppen: Multiplikationsfaktor*Ganze_Öffnungszeit_minus_1_Stunde/Arbeitsstunden_pro_Tag*Betriebstage_pro_Jahr/Arbeitstage_pro_Jahr
Formular gerade Gruppen: Multiplikationsfaktor*Ganze_Öffnungszeit_minus_2_Stunden/Arbeitsstunden_pro_Tag*Betriebstage_pro_Jahr/Arbeitstage_pro_Jahr</t>
        </r>
      </text>
    </comment>
  </commentList>
</comments>
</file>

<file path=xl/comments12.xml><?xml version="1.0" encoding="utf-8"?>
<comments xmlns="http://schemas.openxmlformats.org/spreadsheetml/2006/main">
  <authors>
    <author>Gregory Schmitz (sozszg)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Formular ungerade Gruppen: Ganze_Öffnungszeit/Arbeitsstunden_pro_Tag*Betriebstage_pro_Jahr/Arbeitstage_pro_Jahr
Formular gerade Gruppen: Ganze_Öffnungszeit_minus_2_Stunden/Arbeitsstunden_pro_Tag*Betriebstage_pro_Jahr/Arbeitstage_pro_Jahr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Formular ungerade Gruppen: Multiplikationsfaktor*Ganze_Öffnungszeit_minus_1_Stunde/Arbeitsstunden_pro_Tag*Betriebstage_pro_Jahr/Arbeitstage_pro_Jahr
Formular gerade Gruppen: Multiplikationsfaktor*Ganze_Öffnungszeit_minus_2_Stunden/Arbeitsstunden_pro_Tag*Betriebstage_pro_Jahr/Arbeitstage_pro_Jahr</t>
        </r>
      </text>
    </comment>
  </commentList>
</comments>
</file>

<file path=xl/comments13.xml><?xml version="1.0" encoding="utf-8"?>
<comments xmlns="http://schemas.openxmlformats.org/spreadsheetml/2006/main">
  <authors>
    <author>Gregory Schmitz (sozszg)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Formular ungerade Gruppen: Ganze_Öffnungszeit/Arbeitsstunden_pro_Tag*Betriebstage_pro_Jahr/Arbeitstage_pro_Jahr
Formular gerade Gruppen: Ganze_Öffnungszeit_minus_2_Stunden/Arbeitsstunden_pro_Tag*Betriebstage_pro_Jahr/Arbeitstage_pro_Jahr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Formular ungerade Gruppen: Multiplikationsfaktor*Ganze_Öffnungszeit_minus_1_Stunde/Arbeitsstunden_pro_Tag*Betriebstage_pro_Jahr/Arbeitstage_pro_Jahr
Formular gerade Gruppen: Multiplikationsfaktor*Ganze_Öffnungszeit_minus_2_Stunden/Arbeitsstunden_pro_Tag*Betriebstage_pro_Jahr/Arbeitstage_pro_Jahr</t>
        </r>
      </text>
    </comment>
  </commentList>
</comments>
</file>

<file path=xl/comments14.xml><?xml version="1.0" encoding="utf-8"?>
<comments xmlns="http://schemas.openxmlformats.org/spreadsheetml/2006/main">
  <authors>
    <author>Gregory Schmitz (sozszg)</author>
  </authors>
  <commentList>
    <comment ref="D15" authorId="0" shapeId="0">
      <text>
        <r>
          <rPr>
            <sz val="9"/>
            <color indexed="81"/>
            <rFont val="Tahoma"/>
            <family val="2"/>
          </rPr>
          <t xml:space="preserve">=WENN(Gruppe_hat_Kinder="ja";(Ganze_Öffnungszeit/Arbeitsstunden_pro_Tag*Betriebstage_pro_Jahr/Arbeitstage_pro_Jahr) + </t>
        </r>
        <r>
          <rPr>
            <b/>
            <sz val="9"/>
            <color indexed="81"/>
            <rFont val="Tahoma"/>
            <family val="2"/>
          </rPr>
          <t>1.0</t>
        </r>
        <r>
          <rPr>
            <sz val="9"/>
            <color indexed="81"/>
            <rFont val="Tahoma"/>
            <family val="2"/>
          </rPr>
          <t>*(Ganze_Öffnungszeit_minus_2_Stunden/Arbeitsstunden_pro_Tag*Betriebstage_pro_Jahr/Arbeitstage_pro_Jahr)+Krippenleitung+Geschäftsführung;0)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>'=WENN(Gruppe_hat_Kinder="ja";Ganze_Öffnungszeit_minus_1_Stunde/Arbeitsstunden_pro_Tag*Betriebstage_pro_Jahr/Arbeitstage_pro_Jahr + WENN(Total_Plätze_Berechnungen&gt;18;</t>
        </r>
        <r>
          <rPr>
            <b/>
            <sz val="9"/>
            <color indexed="81"/>
            <rFont val="Tahoma"/>
            <family val="2"/>
          </rPr>
          <t>0.0</t>
        </r>
        <r>
          <rPr>
            <sz val="9"/>
            <color indexed="81"/>
            <rFont val="Tahoma"/>
            <family val="2"/>
          </rPr>
          <t>*(Multiplikationsfaktor*Ganze_Öffnungszeit_minus_2_Stunden/Arbeitsstunden_pro_Tag*Betriebstage_pro_Jahr/Arbeitstage_pro_Jahr);0);0)</t>
        </r>
      </text>
    </comment>
  </commentList>
</comments>
</file>

<file path=xl/comments2.xml><?xml version="1.0" encoding="utf-8"?>
<comments xmlns="http://schemas.openxmlformats.org/spreadsheetml/2006/main">
  <authors>
    <author>Gregory Schmitz (sozszg)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Formular ungerade Gruppen: Ganze_Öffnungszeit/Arbeitsstunden_pro_Tag*Betriebstage_pro_Jahr/Arbeitstage_pro_Jahr
Formular gerade Gruppen: Ganze_Öffnungszeit_minus_2_Stunden/Arbeitsstunden_pro_Tag*Betriebstage_pro_Jahr/Arbeitstage_pro_Jahr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Formular ungerade Gruppen: Multiplikationsfaktor*Ganze_Öffnungszeit_minus_1_Stunde/Arbeitsstunden_pro_Tag*Betriebstage_pro_Jahr/Arbeitstage_pro_Jahr
Formular gerade Gruppen: Multiplikationsfaktor*Ganze_Öffnungszeit_minus_2_Stunden/Arbeitsstunden_pro_Tag*Betriebstage_pro_Jahr/Arbeitstage_pro_Jahr</t>
        </r>
      </text>
    </comment>
  </commentList>
</comments>
</file>

<file path=xl/comments3.xml><?xml version="1.0" encoding="utf-8"?>
<comments xmlns="http://schemas.openxmlformats.org/spreadsheetml/2006/main">
  <authors>
    <author>Gregory Schmitz (sozszg)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Formular ungerade Gruppen: Ganze_Öffnungszeit/Arbeitsstunden_pro_Tag*Betriebstage_pro_Jahr/Arbeitstage_pro_Jahr
Formular gerade Gruppen: Ganze_Öffnungszeit_minus_2_Stunden/Arbeitsstunden_pro_Tag*Betriebstage_pro_Jahr/Arbeitstage_pro_Jahr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Formular ungerade Gruppen: Multiplikationsfaktor*Ganze_Öffnungszeit_minus_1_Stunde/Arbeitsstunden_pro_Tag*Betriebstage_pro_Jahr/Arbeitstage_pro_Jahr
Formular gerade Gruppen: Multiplikationsfaktor*Ganze_Öffnungszeit_minus_2_Stunden/Arbeitsstunden_pro_Tag*Betriebstage_pro_Jahr/Arbeitstage_pro_Jahr</t>
        </r>
      </text>
    </comment>
  </commentList>
</comments>
</file>

<file path=xl/comments4.xml><?xml version="1.0" encoding="utf-8"?>
<comments xmlns="http://schemas.openxmlformats.org/spreadsheetml/2006/main">
  <authors>
    <author>Gregory Schmitz (sozszg)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Formular ungerade Gruppen: Ganze_Öffnungszeit/Arbeitsstunden_pro_Tag*Betriebstage_pro_Jahr/Arbeitstage_pro_Jahr
Formular gerade Gruppen: Ganze_Öffnungszeit_minus_2_Stunden/Arbeitsstunden_pro_Tag*Betriebstage_pro_Jahr/Arbeitstage_pro_Jahr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Formular ungerade Gruppen: Multiplikationsfaktor*Ganze_Öffnungszeit_minus_1_Stunde/Arbeitsstunden_pro_Tag*Betriebstage_pro_Jahr/Arbeitstage_pro_Jahr
Formular gerade Gruppen: Multiplikationsfaktor*Ganze_Öffnungszeit_minus_2_Stunden/Arbeitsstunden_pro_Tag*Betriebstage_pro_Jahr/Arbeitstage_pro_Jahr</t>
        </r>
      </text>
    </comment>
  </commentList>
</comments>
</file>

<file path=xl/comments5.xml><?xml version="1.0" encoding="utf-8"?>
<comments xmlns="http://schemas.openxmlformats.org/spreadsheetml/2006/main">
  <authors>
    <author>Gregory Schmitz (sozszg)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Formular ungerade Gruppen: Ganze_Öffnungszeit/Arbeitsstunden_pro_Tag*Betriebstage_pro_Jahr/Arbeitstage_pro_Jahr
Formular gerade Gruppen: Ganze_Öffnungszeit_minus_2_Stunden/Arbeitsstunden_pro_Tag*Betriebstage_pro_Jahr/Arbeitstage_pro_Jahr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Formular ungerade Gruppen: Multiplikationsfaktor*Ganze_Öffnungszeit_minus_1_Stunde/Arbeitsstunden_pro_Tag*Betriebstage_pro_Jahr/Arbeitstage_pro_Jahr
Formular gerade Gruppen: Multiplikationsfaktor*Ganze_Öffnungszeit_minus_2_Stunden/Arbeitsstunden_pro_Tag*Betriebstage_pro_Jahr/Arbeitstage_pro_Jahr</t>
        </r>
      </text>
    </comment>
  </commentList>
</comments>
</file>

<file path=xl/comments6.xml><?xml version="1.0" encoding="utf-8"?>
<comments xmlns="http://schemas.openxmlformats.org/spreadsheetml/2006/main">
  <authors>
    <author>Gregory Schmitz (sozszg)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Formular ungerade Gruppen: Ganze_Öffnungszeit/Arbeitsstunden_pro_Tag*Betriebstage_pro_Jahr/Arbeitstage_pro_Jahr
Formular gerade Gruppen: Ganze_Öffnungszeit_minus_2_Stunden/Arbeitsstunden_pro_Tag*Betriebstage_pro_Jahr/Arbeitstage_pro_Jahr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Formular ungerade Gruppen: Multiplikationsfaktor*Ganze_Öffnungszeit_minus_1_Stunde/Arbeitsstunden_pro_Tag*Betriebstage_pro_Jahr/Arbeitstage_pro_Jahr
Formular gerade Gruppen: Multiplikationsfaktor*Ganze_Öffnungszeit_minus_2_Stunden/Arbeitsstunden_pro_Tag*Betriebstage_pro_Jahr/Arbeitstage_pro_Jahr</t>
        </r>
      </text>
    </comment>
  </commentList>
</comments>
</file>

<file path=xl/comments7.xml><?xml version="1.0" encoding="utf-8"?>
<comments xmlns="http://schemas.openxmlformats.org/spreadsheetml/2006/main">
  <authors>
    <author>Gregory Schmitz (sozszg)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Formular ungerade Gruppen: Ganze_Öffnungszeit/Arbeitsstunden_pro_Tag*Betriebstage_pro_Jahr/Arbeitstage_pro_Jahr
Formular gerade Gruppen: Ganze_Öffnungszeit_minus_2_Stunden/Arbeitsstunden_pro_Tag*Betriebstage_pro_Jahr/Arbeitstage_pro_Jahr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Formular ungerade Gruppen: Multiplikationsfaktor*Ganze_Öffnungszeit_minus_1_Stunde/Arbeitsstunden_pro_Tag*Betriebstage_pro_Jahr/Arbeitstage_pro_Jahr
Formular gerade Gruppen: Multiplikationsfaktor*Ganze_Öffnungszeit_minus_2_Stunden/Arbeitsstunden_pro_Tag*Betriebstage_pro_Jahr/Arbeitstage_pro_Jahr</t>
        </r>
      </text>
    </comment>
  </commentList>
</comments>
</file>

<file path=xl/comments8.xml><?xml version="1.0" encoding="utf-8"?>
<comments xmlns="http://schemas.openxmlformats.org/spreadsheetml/2006/main">
  <authors>
    <author>Gregory Schmitz (sozszg)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Formular ungerade Gruppen: Ganze_Öffnungszeit/Arbeitsstunden_pro_Tag*Betriebstage_pro_Jahr/Arbeitstage_pro_Jahr
Formular gerade Gruppen: Ganze_Öffnungszeit_minus_2_Stunden/Arbeitsstunden_pro_Tag*Betriebstage_pro_Jahr/Arbeitstage_pro_Jahr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Formular ungerade Gruppen: Multiplikationsfaktor*Ganze_Öffnungszeit_minus_1_Stunde/Arbeitsstunden_pro_Tag*Betriebstage_pro_Jahr/Arbeitstage_pro_Jahr
Formular gerade Gruppen: Multiplikationsfaktor*Ganze_Öffnungszeit_minus_2_Stunden/Arbeitsstunden_pro_Tag*Betriebstage_pro_Jahr/Arbeitstage_pro_Jahr</t>
        </r>
      </text>
    </comment>
  </commentList>
</comments>
</file>

<file path=xl/comments9.xml><?xml version="1.0" encoding="utf-8"?>
<comments xmlns="http://schemas.openxmlformats.org/spreadsheetml/2006/main">
  <authors>
    <author>Gregory Schmitz (sozszg)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Entweder ist die Anzahl Kinder in Zellen B6:B7 einzugeben oder als Total in Standardgruppe D10.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Formular ungerade Gruppen: Ganze_Öffnungszeit/Arbeitsstunden_pro_Tag*Betriebstage_pro_Jahr/Arbeitstage_pro_Jahr
Formular gerade Gruppen: Ganze_Öffnungszeit_minus_2_Stunden/Arbeitsstunden_pro_Tag*Betriebstage_pro_Jahr/Arbeitstage_pro_Jahr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Formular ungerade Gruppen: Multiplikationsfaktor*Ganze_Öffnungszeit_minus_1_Stunde/Arbeitsstunden_pro_Tag*Betriebstage_pro_Jahr/Arbeitstage_pro_Jahr
Formular gerade Gruppen: Multiplikationsfaktor*Ganze_Öffnungszeit_minus_2_Stunden/Arbeitsstunden_pro_Tag*Betriebstage_pro_Jahr/Arbeitstage_pro_Jahr</t>
        </r>
      </text>
    </comment>
  </commentList>
</comments>
</file>

<file path=xl/sharedStrings.xml><?xml version="1.0" encoding="utf-8"?>
<sst xmlns="http://schemas.openxmlformats.org/spreadsheetml/2006/main" count="353" uniqueCount="100">
  <si>
    <t>Beginn</t>
  </si>
  <si>
    <t>Ende</t>
  </si>
  <si>
    <t>Betriebstage im Jahr</t>
  </si>
  <si>
    <t>Jahresarbeitszeit in Stunden</t>
  </si>
  <si>
    <t>Stellenprozente ausgebildetes Personal</t>
  </si>
  <si>
    <t>Total Stellenprozent unausgebildetes Personal</t>
  </si>
  <si>
    <t>Säuglinge bis 18 Monate</t>
  </si>
  <si>
    <t>Arbeitsstunden pro Tag</t>
  </si>
  <si>
    <t>Gruppe 1</t>
  </si>
  <si>
    <t>nein</t>
  </si>
  <si>
    <t>Anzahl Kinder</t>
  </si>
  <si>
    <t>Gewichtungs-Faktor</t>
  </si>
  <si>
    <t>gewichtete Plätze</t>
  </si>
  <si>
    <t>Betriebsdaten</t>
  </si>
  <si>
    <t>Std:Min</t>
  </si>
  <si>
    <t>Total Kinder + Plätze (Werte für die Berechnung)</t>
  </si>
  <si>
    <t>Gruppe 3</t>
  </si>
  <si>
    <t>Gruppe 2</t>
  </si>
  <si>
    <t>Gruppe 4</t>
  </si>
  <si>
    <t>Gruppe 5</t>
  </si>
  <si>
    <t>Gruppe 6</t>
  </si>
  <si>
    <t>Gruppe 7</t>
  </si>
  <si>
    <t>Gruppe 8</t>
  </si>
  <si>
    <t>Gruppe 9</t>
  </si>
  <si>
    <t>Gruppe 10</t>
  </si>
  <si>
    <t>Gruppe 11</t>
  </si>
  <si>
    <t>TOTAL Kinder / gewichtete Plätze</t>
  </si>
  <si>
    <t>davon Geschäftsführung</t>
  </si>
  <si>
    <t>Gruppe 12</t>
  </si>
  <si>
    <t>davon mittelbare Arbeit nicht ausgebildetes Personal</t>
  </si>
  <si>
    <t>davon mittelbare Arbeit ausgebildetes Personal</t>
  </si>
  <si>
    <t>Arbeitstage im Jahr (Basis)</t>
  </si>
  <si>
    <t>Feiertage im Jahr</t>
  </si>
  <si>
    <t>Durchschnittliche Krankheitstage pro Jahr</t>
  </si>
  <si>
    <t>Arbeitsstunden pro Woche</t>
  </si>
  <si>
    <t>Öffnungszeiten</t>
  </si>
  <si>
    <t>Ganze Öffnungszeit</t>
  </si>
  <si>
    <t>Betreuungsschlüssel für alle Modelle und Gruppengrössen</t>
  </si>
  <si>
    <t>Ganze Öffnungszeit minus 1 Stunde</t>
  </si>
  <si>
    <t>Ganze Öffnungszeit minus 2 Stunden</t>
  </si>
  <si>
    <t>Pro Stelle</t>
  </si>
  <si>
    <t>Arbeitstage pro Jahr</t>
  </si>
  <si>
    <t>Stellenprozente ausgebildetes Personal inkl. KL, GF</t>
  </si>
  <si>
    <t>Stellenprozent unausgebildetes Personal</t>
  </si>
  <si>
    <t>Mindestanzahl unausgebildetes Personal pro Gruppe</t>
  </si>
  <si>
    <t>Multiplikationsfaktor unausgebildetes Personal (berechnet)</t>
  </si>
  <si>
    <t>Zweite Gruppe (ja/nein)</t>
  </si>
  <si>
    <t>Gruppe hat Kinder</t>
  </si>
  <si>
    <t>Total Plätze für Berechnungen</t>
  </si>
  <si>
    <t>ja</t>
  </si>
  <si>
    <t>Grossgruppe 1</t>
  </si>
  <si>
    <t>Grossgruppe 2</t>
  </si>
  <si>
    <t>Grossgruppe 3</t>
  </si>
  <si>
    <t>Grossgruppe 4</t>
  </si>
  <si>
    <t>Geöffnete Tage pro Woche</t>
  </si>
  <si>
    <t>Schlüssel mittelbare Arbeit</t>
  </si>
  <si>
    <t>Kinder im Alter von 18 Monaten bis Kindergarten</t>
  </si>
  <si>
    <t xml:space="preserve">Geschäftsführung (mindestens 10 % pro Gruppe, falls Aufgabe der KL) </t>
  </si>
  <si>
    <t xml:space="preserve">Geschäftsführung (mindestens 15 % pro Grossgruppe, falls Aufgabe der KL) </t>
  </si>
  <si>
    <t>(bitte die hellblauen Felder ausfüllen)</t>
  </si>
  <si>
    <t>Stellenplanberechnung Krippenaufsicht Stadt Zürich TOTAL</t>
  </si>
  <si>
    <t>Betriebsferien in Tagen pro Jahr (ohne Weihnachten/Neujahr)</t>
  </si>
  <si>
    <t>weitere mittelbare Arbeit</t>
  </si>
  <si>
    <t>Stellenprozente total (gesamtes Personal)</t>
  </si>
  <si>
    <t>Stellenprozente total unmittelbare Arbeit inkl. KL und GF  (Gruppe 1)</t>
  </si>
  <si>
    <t>Stellenprozente total unmittelbare Arbeit inkl. KL und GF  (Gruppe 2)</t>
  </si>
  <si>
    <t>Stellenprozente total unmittelbare Arbeit inkl. KL und GF  (Gruppe 3)</t>
  </si>
  <si>
    <t>Stellenprozente total unmittelbare Arbeit inkl. KL und GF  (Gruppe 4)</t>
  </si>
  <si>
    <t>Stellenprozente total unmittelbare Arbeit inkl. KL und GF  (Gruppe 5)</t>
  </si>
  <si>
    <t>Stellenprozente total unmittelbare Arbeit inkl. KL und GF  (Gruppe 6)</t>
  </si>
  <si>
    <t>Stellenprozente total unmittelbare Arbeit inkl. KL und GF  (Gruppe 7)</t>
  </si>
  <si>
    <t>Stellenprozente total unmittelbare Arbeit inkl. KL und GF  (Gruppe 8)</t>
  </si>
  <si>
    <t>Stellenprozente total unmittelbare Arbeit inkl. KL und GF  (Gruppe 9)</t>
  </si>
  <si>
    <t>Stellenprozente total unmittelbare Arbeit inkl. KL und GF  (Gruppe 10)</t>
  </si>
  <si>
    <t>Stellenprozente total unmittelbare Arbeit inkl. KL und GF  (Gruppe 11)</t>
  </si>
  <si>
    <t>Stellenprozente total unmittelbare Arbeit inkl. KL und GF  (Gruppe 12)</t>
  </si>
  <si>
    <t>Stellenprozente total unmittelbare Arbeit inkl. KL und GF  (Grossgruppe 1)</t>
  </si>
  <si>
    <t>Stellenprozente total unmittelbare Arbeit inkl. KL und GF  (Grossgruppe 2)</t>
  </si>
  <si>
    <t>Stellenprozente total unmittelbare Arbeit inkl. KL und GF  (Grossgruppe 3)</t>
  </si>
  <si>
    <t>Stellenprozente total unmittelbare Arbeit inkl. KL und GF  (Grossgruppe 4)</t>
  </si>
  <si>
    <t>Sitzungen/fachlicher Austausch, Weiterbildung/Supervision/Fachberatung (min. 1)</t>
  </si>
  <si>
    <t>Vorbereitung/Nachbereitung, Bezugspersonenarbeit etc. (min. 2)</t>
  </si>
  <si>
    <t>Znüni/Zvieri zubereiten, Mahlzeiten aufräumen, abwaschen etc. (min. 1 pro Tag)</t>
  </si>
  <si>
    <t>Mittagessen selber Kochen (min. 1.5 pro Tag)</t>
  </si>
  <si>
    <t>alltägliches Aufräumen und Putzen (min. 0.5 pro Tag)</t>
  </si>
  <si>
    <t>gründliches Putzen (falls keine Reinigungskraft min. 2 pro Woche)</t>
  </si>
  <si>
    <t>Mittelbare Arbeit ausgebildetes Personal in Stunden pro Woche</t>
  </si>
  <si>
    <t>Mittelbare Arbeit nicht ausgebildetes Personal in Stunden pro Woche</t>
  </si>
  <si>
    <t>mittelbare Arbeit, Anzahl Stunden pro Woche</t>
  </si>
  <si>
    <t>TOTAL Plätze</t>
  </si>
  <si>
    <t>Ferientage Personal pro Jahr (Durchschnitt, falls nicht alle Mitarbeitenden gleichviele Ferientage)</t>
  </si>
  <si>
    <t>Qualitätssicherung (min. 1)</t>
  </si>
  <si>
    <t>Allfällige weitere mittelbare Arbeit</t>
  </si>
  <si>
    <t>Stellenplanberechnung Stadt Zürich v2021</t>
  </si>
  <si>
    <t>Oder Standardgruppe (zwölf oder weniger Plätze)</t>
  </si>
  <si>
    <t>Grossgruppe ab 13 bis 18 Plätze</t>
  </si>
  <si>
    <t>davon Kitaleitung</t>
  </si>
  <si>
    <t>Kitaleitung (mindestens 20 % pro Gruppe)</t>
  </si>
  <si>
    <t>Kitaleitung (mindestens 30 % pro Grossgruppe)</t>
  </si>
  <si>
    <t>Brücke Weihnacht/Neujahr (3 Tage entspricht Durchschnitt)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</si>
</sst>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"/>
    <numFmt numFmtId="165" formatCode="0.000"/>
    <numFmt numFmtId="166" formatCode="0.0"/>
    <numFmt numFmtId="167" formatCode="0.00000"/>
    <numFmt numFmtId="168" formatCode=";;"/>
  </numFmts>
  <fonts count="1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0" fillId="0" borderId="1" xfId="0" applyBorder="1"/>
    <xf numFmtId="0" fontId="6" fillId="0" borderId="2" xfId="0" applyFont="1" applyBorder="1"/>
    <xf numFmtId="9" fontId="6" fillId="0" borderId="1" xfId="0" applyNumberFormat="1" applyFont="1" applyBorder="1"/>
    <xf numFmtId="0" fontId="0" fillId="0" borderId="0" xfId="0" applyBorder="1"/>
    <xf numFmtId="0" fontId="6" fillId="0" borderId="7" xfId="0" applyFont="1" applyBorder="1"/>
    <xf numFmtId="0" fontId="0" fillId="0" borderId="7" xfId="0" applyBorder="1"/>
    <xf numFmtId="0" fontId="0" fillId="0" borderId="5" xfId="0" applyBorder="1"/>
    <xf numFmtId="9" fontId="5" fillId="0" borderId="0" xfId="1" applyBorder="1"/>
    <xf numFmtId="9" fontId="9" fillId="0" borderId="1" xfId="0" applyNumberFormat="1" applyFont="1" applyBorder="1"/>
    <xf numFmtId="0" fontId="6" fillId="0" borderId="4" xfId="0" applyFont="1" applyBorder="1"/>
    <xf numFmtId="9" fontId="9" fillId="0" borderId="0" xfId="0" applyNumberFormat="1" applyFont="1" applyBorder="1"/>
    <xf numFmtId="2" fontId="0" fillId="0" borderId="0" xfId="0" applyNumberFormat="1"/>
    <xf numFmtId="164" fontId="0" fillId="0" borderId="0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0" borderId="7" xfId="0" applyFont="1" applyBorder="1"/>
    <xf numFmtId="0" fontId="9" fillId="0" borderId="0" xfId="0" applyFont="1" applyBorder="1"/>
    <xf numFmtId="0" fontId="9" fillId="0" borderId="0" xfId="0" applyFont="1"/>
    <xf numFmtId="0" fontId="0" fillId="0" borderId="0" xfId="0" applyAlignment="1">
      <alignment horizontal="center"/>
    </xf>
    <xf numFmtId="0" fontId="0" fillId="3" borderId="15" xfId="0" applyFill="1" applyBorder="1"/>
    <xf numFmtId="0" fontId="0" fillId="3" borderId="0" xfId="0" applyFill="1" applyBorder="1"/>
    <xf numFmtId="0" fontId="0" fillId="2" borderId="15" xfId="0" applyFill="1" applyBorder="1"/>
    <xf numFmtId="0" fontId="9" fillId="2" borderId="15" xfId="0" applyFont="1" applyFill="1" applyBorder="1"/>
    <xf numFmtId="164" fontId="0" fillId="2" borderId="0" xfId="0" applyNumberFormat="1" applyFill="1" applyBorder="1"/>
    <xf numFmtId="2" fontId="5" fillId="2" borderId="16" xfId="0" applyNumberFormat="1" applyFont="1" applyFill="1" applyBorder="1"/>
    <xf numFmtId="0" fontId="0" fillId="2" borderId="0" xfId="0" applyFill="1" applyBorder="1"/>
    <xf numFmtId="2" fontId="0" fillId="2" borderId="16" xfId="0" applyNumberFormat="1" applyFill="1" applyBorder="1"/>
    <xf numFmtId="0" fontId="0" fillId="2" borderId="16" xfId="0" applyFill="1" applyBorder="1"/>
    <xf numFmtId="0" fontId="0" fillId="3" borderId="12" xfId="0" applyFill="1" applyBorder="1"/>
    <xf numFmtId="0" fontId="0" fillId="3" borderId="7" xfId="0" applyFill="1" applyBorder="1"/>
    <xf numFmtId="0" fontId="9" fillId="3" borderId="7" xfId="0" applyFont="1" applyFill="1" applyBorder="1"/>
    <xf numFmtId="0" fontId="0" fillId="2" borderId="7" xfId="0" applyFill="1" applyBorder="1"/>
    <xf numFmtId="0" fontId="6" fillId="2" borderId="1" xfId="0" applyFont="1" applyFill="1" applyBorder="1"/>
    <xf numFmtId="0" fontId="0" fillId="2" borderId="1" xfId="0" applyFill="1" applyBorder="1"/>
    <xf numFmtId="165" fontId="0" fillId="2" borderId="0" xfId="0" applyNumberFormat="1" applyFill="1" applyBorder="1"/>
    <xf numFmtId="0" fontId="8" fillId="2" borderId="2" xfId="0" applyFont="1" applyFill="1" applyBorder="1"/>
    <xf numFmtId="0" fontId="8" fillId="2" borderId="0" xfId="0" applyFont="1" applyFill="1" applyBorder="1"/>
    <xf numFmtId="9" fontId="8" fillId="2" borderId="1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9" fontId="6" fillId="2" borderId="6" xfId="0" applyNumberFormat="1" applyFont="1" applyFill="1" applyBorder="1"/>
    <xf numFmtId="9" fontId="0" fillId="2" borderId="1" xfId="0" applyNumberFormat="1" applyFill="1" applyBorder="1"/>
    <xf numFmtId="0" fontId="9" fillId="0" borderId="15" xfId="0" applyFont="1" applyFill="1" applyBorder="1"/>
    <xf numFmtId="0" fontId="9" fillId="0" borderId="15" xfId="0" applyFont="1" applyFill="1" applyBorder="1" applyProtection="1">
      <protection locked="0"/>
    </xf>
    <xf numFmtId="0" fontId="9" fillId="0" borderId="0" xfId="0" quotePrefix="1" applyFont="1"/>
    <xf numFmtId="165" fontId="9" fillId="2" borderId="0" xfId="0" applyNumberFormat="1" applyFont="1" applyFill="1" applyBorder="1"/>
    <xf numFmtId="0" fontId="0" fillId="0" borderId="0" xfId="0" applyBorder="1" applyProtection="1">
      <protection locked="0"/>
    </xf>
    <xf numFmtId="0" fontId="6" fillId="0" borderId="6" xfId="0" applyFont="1" applyBorder="1"/>
    <xf numFmtId="0" fontId="9" fillId="0" borderId="0" xfId="0" quotePrefix="1" applyFont="1" applyBorder="1"/>
    <xf numFmtId="0" fontId="9" fillId="3" borderId="15" xfId="0" applyFont="1" applyFill="1" applyBorder="1"/>
    <xf numFmtId="0" fontId="9" fillId="3" borderId="12" xfId="0" applyFont="1" applyFill="1" applyBorder="1"/>
    <xf numFmtId="0" fontId="12" fillId="0" borderId="0" xfId="0" applyFont="1" applyBorder="1"/>
    <xf numFmtId="9" fontId="0" fillId="2" borderId="1" xfId="1" applyNumberFormat="1" applyFont="1" applyFill="1" applyBorder="1"/>
    <xf numFmtId="0" fontId="9" fillId="0" borderId="7" xfId="0" applyFont="1" applyFill="1" applyBorder="1"/>
    <xf numFmtId="0" fontId="9" fillId="2" borderId="7" xfId="0" applyFont="1" applyFill="1" applyBorder="1"/>
    <xf numFmtId="166" fontId="9" fillId="2" borderId="0" xfId="1" applyNumberFormat="1" applyFont="1" applyFill="1" applyBorder="1"/>
    <xf numFmtId="0" fontId="0" fillId="0" borderId="0" xfId="0" applyFill="1" applyBorder="1"/>
    <xf numFmtId="9" fontId="0" fillId="0" borderId="1" xfId="0" applyNumberFormat="1" applyFill="1" applyBorder="1"/>
    <xf numFmtId="0" fontId="8" fillId="0" borderId="12" xfId="0" applyFont="1" applyBorder="1"/>
    <xf numFmtId="0" fontId="0" fillId="0" borderId="25" xfId="0" applyBorder="1"/>
    <xf numFmtId="0" fontId="0" fillId="0" borderId="25" xfId="0" quotePrefix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6" fillId="0" borderId="15" xfId="0" applyFont="1" applyBorder="1"/>
    <xf numFmtId="0" fontId="6" fillId="2" borderId="2" xfId="0" applyFont="1" applyFill="1" applyBorder="1"/>
    <xf numFmtId="0" fontId="8" fillId="2" borderId="3" xfId="0" applyFont="1" applyFill="1" applyBorder="1"/>
    <xf numFmtId="9" fontId="8" fillId="2" borderId="8" xfId="0" applyNumberFormat="1" applyFont="1" applyFill="1" applyBorder="1"/>
    <xf numFmtId="0" fontId="6" fillId="2" borderId="7" xfId="0" applyFont="1" applyFill="1" applyBorder="1"/>
    <xf numFmtId="9" fontId="10" fillId="0" borderId="0" xfId="1" applyFont="1" applyFill="1" applyBorder="1"/>
    <xf numFmtId="0" fontId="9" fillId="3" borderId="0" xfId="0" applyFont="1" applyFill="1" applyBorder="1"/>
    <xf numFmtId="0" fontId="6" fillId="0" borderId="9" xfId="0" applyFont="1" applyBorder="1"/>
    <xf numFmtId="0" fontId="6" fillId="0" borderId="10" xfId="0" applyFont="1" applyBorder="1"/>
    <xf numFmtId="0" fontId="0" fillId="3" borderId="10" xfId="0" applyFill="1" applyBorder="1"/>
    <xf numFmtId="0" fontId="9" fillId="3" borderId="10" xfId="0" applyFont="1" applyFill="1" applyBorder="1"/>
    <xf numFmtId="0" fontId="0" fillId="0" borderId="10" xfId="0" applyBorder="1"/>
    <xf numFmtId="0" fontId="9" fillId="0" borderId="10" xfId="0" applyFont="1" applyFill="1" applyBorder="1"/>
    <xf numFmtId="0" fontId="0" fillId="0" borderId="10" xfId="0" applyFill="1" applyBorder="1"/>
    <xf numFmtId="0" fontId="9" fillId="2" borderId="10" xfId="0" applyFont="1" applyFill="1" applyBorder="1"/>
    <xf numFmtId="0" fontId="8" fillId="2" borderId="5" xfId="0" applyFont="1" applyFill="1" applyBorder="1"/>
    <xf numFmtId="9" fontId="5" fillId="0" borderId="1" xfId="1" applyNumberFormat="1" applyFill="1" applyBorder="1"/>
    <xf numFmtId="166" fontId="0" fillId="0" borderId="0" xfId="0" applyNumberFormat="1"/>
    <xf numFmtId="167" fontId="9" fillId="0" borderId="0" xfId="0" quotePrefix="1" applyNumberFormat="1" applyFont="1"/>
    <xf numFmtId="0" fontId="9" fillId="2" borderId="6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3" borderId="4" xfId="0" applyFont="1" applyFill="1" applyBorder="1"/>
    <xf numFmtId="0" fontId="10" fillId="3" borderId="5" xfId="0" applyFont="1" applyFill="1" applyBorder="1" applyProtection="1">
      <protection locked="0"/>
    </xf>
    <xf numFmtId="0" fontId="0" fillId="3" borderId="5" xfId="0" applyFill="1" applyBorder="1"/>
    <xf numFmtId="0" fontId="0" fillId="2" borderId="6" xfId="0" applyFill="1" applyBorder="1"/>
    <xf numFmtId="0" fontId="0" fillId="0" borderId="26" xfId="0" applyBorder="1"/>
    <xf numFmtId="9" fontId="6" fillId="0" borderId="27" xfId="0" applyNumberFormat="1" applyFont="1" applyBorder="1"/>
    <xf numFmtId="0" fontId="8" fillId="0" borderId="2" xfId="0" applyFont="1" applyBorder="1"/>
    <xf numFmtId="0" fontId="8" fillId="0" borderId="3" xfId="0" applyFont="1" applyBorder="1"/>
    <xf numFmtId="9" fontId="6" fillId="0" borderId="8" xfId="0" applyNumberFormat="1" applyFont="1" applyBorder="1"/>
    <xf numFmtId="0" fontId="0" fillId="0" borderId="7" xfId="0" applyFill="1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9" fontId="10" fillId="0" borderId="7" xfId="1" applyFont="1" applyFill="1" applyBorder="1"/>
    <xf numFmtId="165" fontId="0" fillId="2" borderId="7" xfId="0" applyNumberFormat="1" applyFill="1" applyBorder="1"/>
    <xf numFmtId="0" fontId="0" fillId="0" borderId="4" xfId="0" applyBorder="1"/>
    <xf numFmtId="0" fontId="0" fillId="0" borderId="6" xfId="0" applyBorder="1"/>
    <xf numFmtId="0" fontId="6" fillId="0" borderId="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10" fillId="4" borderId="13" xfId="0" applyNumberFormat="1" applyFont="1" applyFill="1" applyBorder="1" applyProtection="1">
      <protection locked="0"/>
    </xf>
    <xf numFmtId="164" fontId="10" fillId="4" borderId="11" xfId="0" applyNumberFormat="1" applyFont="1" applyFill="1" applyBorder="1" applyProtection="1">
      <protection locked="0"/>
    </xf>
    <xf numFmtId="0" fontId="10" fillId="4" borderId="20" xfId="0" applyFont="1" applyFill="1" applyBorder="1" applyProtection="1">
      <protection locked="0"/>
    </xf>
    <xf numFmtId="0" fontId="10" fillId="4" borderId="21" xfId="0" applyFont="1" applyFill="1" applyBorder="1" applyProtection="1">
      <protection locked="0"/>
    </xf>
    <xf numFmtId="0" fontId="10" fillId="4" borderId="22" xfId="0" applyFont="1" applyFill="1" applyBorder="1" applyProtection="1">
      <protection locked="0"/>
    </xf>
    <xf numFmtId="0" fontId="11" fillId="4" borderId="23" xfId="0" applyFont="1" applyFill="1" applyBorder="1" applyProtection="1">
      <protection locked="0"/>
    </xf>
    <xf numFmtId="0" fontId="10" fillId="4" borderId="23" xfId="0" applyFont="1" applyFill="1" applyBorder="1"/>
    <xf numFmtId="166" fontId="10" fillId="4" borderId="9" xfId="1" applyNumberFormat="1" applyFont="1" applyFill="1" applyBorder="1"/>
    <xf numFmtId="166" fontId="10" fillId="4" borderId="10" xfId="1" applyNumberFormat="1" applyFont="1" applyFill="1" applyBorder="1"/>
    <xf numFmtId="166" fontId="10" fillId="4" borderId="11" xfId="1" applyNumberFormat="1" applyFont="1" applyFill="1" applyBorder="1"/>
    <xf numFmtId="0" fontId="10" fillId="4" borderId="9" xfId="0" applyFont="1" applyFill="1" applyBorder="1" applyProtection="1">
      <protection locked="0"/>
    </xf>
    <xf numFmtId="0" fontId="10" fillId="4" borderId="11" xfId="0" applyFont="1" applyFill="1" applyBorder="1" applyProtection="1">
      <protection locked="0"/>
    </xf>
    <xf numFmtId="0" fontId="11" fillId="4" borderId="24" xfId="0" applyFont="1" applyFill="1" applyBorder="1"/>
    <xf numFmtId="0" fontId="10" fillId="4" borderId="9" xfId="0" applyFont="1" applyFill="1" applyBorder="1" applyAlignment="1">
      <alignment horizontal="right"/>
    </xf>
    <xf numFmtId="9" fontId="10" fillId="4" borderId="10" xfId="1" applyFont="1" applyFill="1" applyBorder="1"/>
    <xf numFmtId="9" fontId="10" fillId="4" borderId="11" xfId="1" applyFont="1" applyFill="1" applyBorder="1"/>
    <xf numFmtId="9" fontId="10" fillId="4" borderId="9" xfId="1" applyFont="1" applyFill="1" applyBorder="1"/>
    <xf numFmtId="0" fontId="6" fillId="0" borderId="28" xfId="0" applyFont="1" applyBorder="1"/>
    <xf numFmtId="0" fontId="6" fillId="2" borderId="24" xfId="0" applyFont="1" applyFill="1" applyBorder="1"/>
    <xf numFmtId="168" fontId="6" fillId="0" borderId="5" xfId="0" applyNumberFormat="1" applyFont="1" applyBorder="1"/>
    <xf numFmtId="0" fontId="9" fillId="5" borderId="15" xfId="0" applyFont="1" applyFill="1" applyBorder="1" applyAlignment="1">
      <alignment wrapText="1"/>
    </xf>
    <xf numFmtId="1" fontId="10" fillId="4" borderId="0" xfId="1" applyNumberFormat="1" applyFont="1" applyFill="1" applyBorder="1"/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6">
    <cellStyle name="Prozent" xfId="1" builtinId="5"/>
    <cellStyle name="Standard" xfId="0" builtinId="0"/>
    <cellStyle name="Standard 2" xfId="2"/>
    <cellStyle name="Standard 3" xfId="3"/>
    <cellStyle name="Standard 4" xfId="4"/>
    <cellStyle name="Standard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G46"/>
  <sheetViews>
    <sheetView tabSelected="1" workbookViewId="0">
      <selection activeCell="A31" sqref="A31"/>
    </sheetView>
  </sheetViews>
  <sheetFormatPr baseColWidth="10" defaultRowHeight="12.75" x14ac:dyDescent="0.2"/>
  <cols>
    <col min="1" max="1" width="56.140625" customWidth="1"/>
  </cols>
  <sheetData>
    <row r="1" spans="1:6" ht="13.5" thickBot="1" x14ac:dyDescent="0.25">
      <c r="A1" s="60" t="s">
        <v>13</v>
      </c>
      <c r="B1" s="61"/>
      <c r="C1" s="62" t="s">
        <v>14</v>
      </c>
      <c r="D1" s="14"/>
    </row>
    <row r="2" spans="1:6" x14ac:dyDescent="0.2">
      <c r="A2" s="52" t="s">
        <v>35</v>
      </c>
      <c r="B2" s="30" t="s">
        <v>0</v>
      </c>
      <c r="C2" s="108">
        <v>0.29166666666666669</v>
      </c>
      <c r="D2" s="14"/>
    </row>
    <row r="3" spans="1:6" x14ac:dyDescent="0.2">
      <c r="A3" s="21"/>
      <c r="B3" s="21" t="s">
        <v>1</v>
      </c>
      <c r="C3" s="109">
        <v>0.77083333333333337</v>
      </c>
      <c r="D3" s="16"/>
    </row>
    <row r="4" spans="1:6" ht="12.75" customHeight="1" x14ac:dyDescent="0.2">
      <c r="A4" s="15"/>
      <c r="B4" s="15"/>
      <c r="C4" s="13"/>
      <c r="D4" s="16"/>
    </row>
    <row r="5" spans="1:6" ht="12.75" customHeight="1" x14ac:dyDescent="0.2">
      <c r="A5" s="24" t="s">
        <v>36</v>
      </c>
      <c r="B5" s="23"/>
      <c r="C5" s="25"/>
      <c r="D5" s="26">
        <f>(C3-C2)*24</f>
        <v>11.5</v>
      </c>
    </row>
    <row r="6" spans="1:6" x14ac:dyDescent="0.2">
      <c r="A6" s="24" t="s">
        <v>38</v>
      </c>
      <c r="B6" s="23"/>
      <c r="C6" s="27"/>
      <c r="D6" s="28">
        <f>D5-1</f>
        <v>10.5</v>
      </c>
    </row>
    <row r="7" spans="1:6" x14ac:dyDescent="0.2">
      <c r="A7" s="24" t="s">
        <v>39</v>
      </c>
      <c r="B7" s="23"/>
      <c r="C7" s="27"/>
      <c r="D7" s="28">
        <f>D5-2</f>
        <v>9.5</v>
      </c>
    </row>
    <row r="8" spans="1:6" x14ac:dyDescent="0.2">
      <c r="A8" s="15"/>
      <c r="B8" s="15"/>
      <c r="C8" s="4"/>
      <c r="D8" s="16"/>
    </row>
    <row r="9" spans="1:6" x14ac:dyDescent="0.2">
      <c r="A9" s="51" t="s">
        <v>54</v>
      </c>
      <c r="B9" s="110">
        <v>5</v>
      </c>
      <c r="C9" s="4"/>
      <c r="D9" s="29">
        <f>MIN(B9,7)</f>
        <v>5</v>
      </c>
    </row>
    <row r="10" spans="1:6" x14ac:dyDescent="0.2">
      <c r="A10" s="51" t="s">
        <v>61</v>
      </c>
      <c r="B10" s="111">
        <v>0</v>
      </c>
      <c r="C10" s="4"/>
      <c r="D10" s="16"/>
    </row>
    <row r="11" spans="1:6" x14ac:dyDescent="0.2">
      <c r="A11" s="21" t="s">
        <v>99</v>
      </c>
      <c r="B11" s="112">
        <v>3</v>
      </c>
      <c r="C11" s="4"/>
      <c r="D11" s="16"/>
    </row>
    <row r="12" spans="1:6" x14ac:dyDescent="0.2">
      <c r="A12" s="15"/>
      <c r="B12" s="15"/>
      <c r="C12" s="4"/>
      <c r="D12" s="16"/>
    </row>
    <row r="13" spans="1:6" x14ac:dyDescent="0.2">
      <c r="A13" s="44" t="s">
        <v>31</v>
      </c>
      <c r="B13" s="45">
        <v>260.89999999999998</v>
      </c>
      <c r="C13" s="4"/>
      <c r="D13" s="16"/>
      <c r="E13" s="50"/>
      <c r="F13" s="50"/>
    </row>
    <row r="14" spans="1:6" x14ac:dyDescent="0.2">
      <c r="A14" s="44" t="s">
        <v>32</v>
      </c>
      <c r="B14" s="45">
        <v>9.3000000000000007</v>
      </c>
      <c r="C14" s="4"/>
      <c r="D14" s="16"/>
    </row>
    <row r="15" spans="1:6" x14ac:dyDescent="0.2">
      <c r="A15" s="23" t="s">
        <v>2</v>
      </c>
      <c r="B15" s="23"/>
      <c r="C15" s="27"/>
      <c r="D15" s="29">
        <f>(B13-B14-B10-B11)/5*D9</f>
        <v>248.59999999999997</v>
      </c>
    </row>
    <row r="16" spans="1:6" x14ac:dyDescent="0.2">
      <c r="A16" s="15"/>
      <c r="B16" s="15"/>
      <c r="C16" s="4"/>
      <c r="D16" s="16"/>
    </row>
    <row r="17" spans="1:4" x14ac:dyDescent="0.2">
      <c r="A17" s="66" t="s">
        <v>40</v>
      </c>
      <c r="B17" s="15"/>
      <c r="C17" s="4"/>
      <c r="D17" s="16"/>
    </row>
    <row r="18" spans="1:4" x14ac:dyDescent="0.2">
      <c r="A18" s="44" t="s">
        <v>33</v>
      </c>
      <c r="B18" s="45">
        <v>10</v>
      </c>
      <c r="C18" s="4"/>
      <c r="D18" s="16"/>
    </row>
    <row r="19" spans="1:4" ht="25.5" x14ac:dyDescent="0.2">
      <c r="A19" s="128" t="s">
        <v>90</v>
      </c>
      <c r="B19" s="113">
        <v>25</v>
      </c>
      <c r="C19" s="4"/>
      <c r="D19" s="16"/>
    </row>
    <row r="20" spans="1:4" x14ac:dyDescent="0.2">
      <c r="A20" s="23" t="s">
        <v>41</v>
      </c>
      <c r="B20" s="23"/>
      <c r="C20" s="27"/>
      <c r="D20" s="29">
        <f>(B13-B14-B18-B19)</f>
        <v>216.59999999999997</v>
      </c>
    </row>
    <row r="21" spans="1:4" x14ac:dyDescent="0.2">
      <c r="A21" s="21" t="s">
        <v>7</v>
      </c>
      <c r="B21" s="114">
        <v>8.4</v>
      </c>
      <c r="C21" s="4"/>
      <c r="D21" s="16"/>
    </row>
    <row r="22" spans="1:4" x14ac:dyDescent="0.2">
      <c r="A22" s="23" t="s">
        <v>34</v>
      </c>
      <c r="B22" s="23"/>
      <c r="C22" s="27"/>
      <c r="D22" s="29">
        <f>Arbeitsstunden_pro_Tag*5</f>
        <v>42</v>
      </c>
    </row>
    <row r="23" spans="1:4" ht="13.5" thickBot="1" x14ac:dyDescent="0.25">
      <c r="A23" s="63" t="s">
        <v>3</v>
      </c>
      <c r="B23" s="63"/>
      <c r="C23" s="64"/>
      <c r="D23" s="65">
        <f>ROUND(D20*B21,0)</f>
        <v>1819</v>
      </c>
    </row>
    <row r="46" spans="7:7" x14ac:dyDescent="0.2">
      <c r="G46" s="20"/>
    </row>
  </sheetData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G32"/>
  <sheetViews>
    <sheetView workbookViewId="0">
      <selection activeCell="A16" sqref="A16"/>
    </sheetView>
  </sheetViews>
  <sheetFormatPr baseColWidth="10" defaultRowHeight="12.75" x14ac:dyDescent="0.2"/>
  <cols>
    <col min="1" max="1" width="66.85546875" bestFit="1" customWidth="1"/>
    <col min="4" max="4" width="20.140625" bestFit="1" customWidth="1"/>
    <col min="5" max="6" width="57.140625" customWidth="1"/>
  </cols>
  <sheetData>
    <row r="1" spans="1:6" x14ac:dyDescent="0.2">
      <c r="A1" s="73" t="s">
        <v>22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6" x14ac:dyDescent="0.2">
      <c r="A2" s="74" t="s">
        <v>59</v>
      </c>
      <c r="B2" s="134"/>
      <c r="C2" s="134"/>
      <c r="D2" s="135"/>
    </row>
    <row r="3" spans="1:6" x14ac:dyDescent="0.2">
      <c r="A3" s="77"/>
      <c r="B3" s="134"/>
      <c r="C3" s="134"/>
      <c r="D3" s="135"/>
    </row>
    <row r="4" spans="1:6" ht="12.75" customHeight="1" x14ac:dyDescent="0.2">
      <c r="A4" s="139" t="s">
        <v>15</v>
      </c>
      <c r="B4" s="141" t="s">
        <v>10</v>
      </c>
      <c r="C4" s="141" t="s">
        <v>11</v>
      </c>
      <c r="D4" s="143" t="s">
        <v>12</v>
      </c>
    </row>
    <row r="5" spans="1:6" x14ac:dyDescent="0.2">
      <c r="A5" s="140"/>
      <c r="B5" s="142"/>
      <c r="C5" s="142"/>
      <c r="D5" s="144"/>
    </row>
    <row r="6" spans="1:6" x14ac:dyDescent="0.2">
      <c r="A6" s="31" t="s">
        <v>6</v>
      </c>
      <c r="B6" s="118">
        <v>0</v>
      </c>
      <c r="C6" s="22">
        <v>1.5</v>
      </c>
      <c r="D6" s="35">
        <f>B6*C6</f>
        <v>0</v>
      </c>
    </row>
    <row r="7" spans="1:6" x14ac:dyDescent="0.2">
      <c r="A7" s="31" t="s">
        <v>56</v>
      </c>
      <c r="B7" s="119">
        <v>0</v>
      </c>
      <c r="C7" s="22">
        <v>1</v>
      </c>
      <c r="D7" s="35">
        <f>B7*C7</f>
        <v>0</v>
      </c>
    </row>
    <row r="8" spans="1:6" x14ac:dyDescent="0.2">
      <c r="A8" s="33" t="s">
        <v>26</v>
      </c>
      <c r="B8" s="38">
        <f>SUM(B6:B7)</f>
        <v>0</v>
      </c>
      <c r="C8" s="27"/>
      <c r="D8" s="34">
        <f>SUM(D6:D7)</f>
        <v>0</v>
      </c>
    </row>
    <row r="9" spans="1:6" x14ac:dyDescent="0.2">
      <c r="A9" s="33"/>
      <c r="B9" s="38"/>
      <c r="C9" s="27"/>
      <c r="D9" s="34"/>
    </row>
    <row r="10" spans="1:6" x14ac:dyDescent="0.2">
      <c r="A10" s="88" t="s">
        <v>94</v>
      </c>
      <c r="B10" s="89"/>
      <c r="C10" s="90"/>
      <c r="D10" s="120">
        <v>0</v>
      </c>
    </row>
    <row r="11" spans="1:6" x14ac:dyDescent="0.2">
      <c r="A11" s="56"/>
      <c r="B11" s="38"/>
      <c r="C11" s="27"/>
      <c r="D11" s="86"/>
    </row>
    <row r="12" spans="1:6" x14ac:dyDescent="0.2">
      <c r="A12" s="56" t="s">
        <v>48</v>
      </c>
      <c r="B12" s="38"/>
      <c r="C12" s="27"/>
      <c r="D12" s="86">
        <f>SUM(Total_gewichtete_Plätze,Total_Standardgruppe)</f>
        <v>0</v>
      </c>
    </row>
    <row r="13" spans="1:6" x14ac:dyDescent="0.2">
      <c r="A13" s="87" t="s">
        <v>47</v>
      </c>
      <c r="B13" s="81"/>
      <c r="C13" s="41"/>
      <c r="D13" s="85" t="str">
        <f>IF(Total_Plätze_Berechnungen&gt;0,"ja","nein")</f>
        <v>nein</v>
      </c>
    </row>
    <row r="14" spans="1:6" x14ac:dyDescent="0.2">
      <c r="A14" s="77"/>
      <c r="B14" s="4"/>
      <c r="C14" s="4"/>
      <c r="D14" s="1"/>
    </row>
    <row r="15" spans="1:6" x14ac:dyDescent="0.2">
      <c r="A15" s="32" t="s">
        <v>46</v>
      </c>
      <c r="B15" s="121" t="s">
        <v>49</v>
      </c>
      <c r="C15" s="8"/>
      <c r="D15" s="82"/>
    </row>
    <row r="16" spans="1:6" x14ac:dyDescent="0.2">
      <c r="A16" s="32" t="s">
        <v>97</v>
      </c>
      <c r="B16" s="122">
        <v>0.2</v>
      </c>
      <c r="C16" s="4"/>
      <c r="D16" s="43">
        <f>IF(Gruppe_hat_Kinder="ja",B16,0)</f>
        <v>0</v>
      </c>
      <c r="E16" s="19"/>
      <c r="F16" s="19"/>
    </row>
    <row r="17" spans="1:7" x14ac:dyDescent="0.2">
      <c r="A17" s="32" t="s">
        <v>57</v>
      </c>
      <c r="B17" s="123">
        <v>0</v>
      </c>
      <c r="C17" s="4"/>
      <c r="D17" s="43">
        <f>IF(Gruppe_hat_Kinder="ja",B17,0)</f>
        <v>0</v>
      </c>
      <c r="E17" s="19"/>
      <c r="F17" s="19"/>
    </row>
    <row r="18" spans="1:7" x14ac:dyDescent="0.2">
      <c r="A18" s="78"/>
      <c r="B18" s="71"/>
      <c r="C18" s="58"/>
      <c r="D18" s="59"/>
      <c r="E18" s="19"/>
      <c r="F18" s="19"/>
    </row>
    <row r="19" spans="1:7" hidden="1" x14ac:dyDescent="0.2">
      <c r="A19" s="75" t="s">
        <v>37</v>
      </c>
      <c r="B19" s="72">
        <v>12</v>
      </c>
      <c r="C19" s="53"/>
      <c r="D19" s="9"/>
    </row>
    <row r="20" spans="1:7" x14ac:dyDescent="0.2">
      <c r="A20" s="76" t="s">
        <v>44</v>
      </c>
      <c r="B20" s="22">
        <v>1</v>
      </c>
      <c r="D20" s="1"/>
      <c r="G20" s="11"/>
    </row>
    <row r="21" spans="1:7" x14ac:dyDescent="0.2">
      <c r="A21" s="79"/>
      <c r="B21" s="58"/>
      <c r="D21" s="1"/>
      <c r="G21" s="11"/>
    </row>
    <row r="22" spans="1:7" x14ac:dyDescent="0.2">
      <c r="A22" s="80" t="s">
        <v>45</v>
      </c>
      <c r="B22" s="36"/>
      <c r="C22" s="47">
        <f>MAX(Mindestanzahl_unausgebildetes_Personal,(Total_Plätze_Berechnungen/Betreuungsschlüssel))</f>
        <v>1</v>
      </c>
      <c r="D22" s="1"/>
      <c r="E22" s="84"/>
      <c r="F22" s="46"/>
      <c r="G22" s="11"/>
    </row>
    <row r="23" spans="1:7" x14ac:dyDescent="0.2">
      <c r="A23" s="77"/>
      <c r="B23" s="4"/>
      <c r="C23" s="4"/>
      <c r="D23" s="1"/>
      <c r="E23" s="83"/>
    </row>
    <row r="24" spans="1:7" x14ac:dyDescent="0.2">
      <c r="A24" s="67" t="s">
        <v>42</v>
      </c>
      <c r="B24" s="37"/>
      <c r="C24" s="68"/>
      <c r="D24" s="69">
        <f>IF(Gruppe_hat_Kinder="ja",IF(Zweite_Gruppe="nein",Ganze_Öffnungszeit/Arbeitsstunden_pro_Tag*Betriebstage_pro_Jahr/Arbeitstage_pro_Jahr,Ganze_Öffnungszeit_minus_2_Stunden/Arbeitsstunden_pro_Tag*Betriebstage_pro_Jahr/Arbeitstage_pro_Jahr)+Krippenleitung+Geschäftsführung,0)</f>
        <v>0</v>
      </c>
      <c r="F24" s="46"/>
    </row>
    <row r="25" spans="1:7" x14ac:dyDescent="0.2">
      <c r="A25" s="70" t="s">
        <v>43</v>
      </c>
      <c r="B25" s="33"/>
      <c r="C25" s="27"/>
      <c r="D25" s="39">
        <f>IF(Gruppe_hat_Kinder="ja",IF(Zweite_Gruppe="nein",Multiplikationsfaktor*Ganze_Öffnungszeit_minus_1_Stunde/Arbeitsstunden_pro_Tag*Betriebstage_pro_Jahr/Arbeitstage_pro_Jahr,Multiplikationsfaktor*Ganze_Öffnungszeit_minus_2_Stunden/Arbeitsstunden_pro_Tag*Betriebstage_pro_Jahr/Arbeitstage_pro_Jahr),0)</f>
        <v>0</v>
      </c>
      <c r="F25" s="46"/>
    </row>
    <row r="26" spans="1:7" x14ac:dyDescent="0.2">
      <c r="A26" s="33"/>
      <c r="B26" s="40"/>
      <c r="C26" s="41"/>
      <c r="D26" s="91"/>
    </row>
    <row r="27" spans="1:7" x14ac:dyDescent="0.2">
      <c r="A27" s="126" t="s">
        <v>71</v>
      </c>
      <c r="B27" s="41"/>
      <c r="C27" s="41"/>
      <c r="D27" s="42">
        <f>SUM(D24:D26)</f>
        <v>0</v>
      </c>
      <c r="F27" s="46"/>
    </row>
    <row r="30" spans="1:7" x14ac:dyDescent="0.2">
      <c r="A30" s="12"/>
    </row>
    <row r="32" spans="1:7" x14ac:dyDescent="0.2">
      <c r="E32" s="46"/>
    </row>
  </sheetData>
  <mergeCells count="5">
    <mergeCell ref="B1:D3"/>
    <mergeCell ref="A4:A5"/>
    <mergeCell ref="B4:B5"/>
    <mergeCell ref="C4:C5"/>
    <mergeCell ref="D4:D5"/>
  </mergeCells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/>
  <dimension ref="A1:G32"/>
  <sheetViews>
    <sheetView workbookViewId="0">
      <selection activeCell="A16" sqref="A16"/>
    </sheetView>
  </sheetViews>
  <sheetFormatPr baseColWidth="10" defaultRowHeight="12.75" x14ac:dyDescent="0.2"/>
  <cols>
    <col min="1" max="1" width="66.85546875" bestFit="1" customWidth="1"/>
    <col min="4" max="4" width="20.140625" bestFit="1" customWidth="1"/>
    <col min="5" max="6" width="57.140625" customWidth="1"/>
  </cols>
  <sheetData>
    <row r="1" spans="1:6" x14ac:dyDescent="0.2">
      <c r="A1" s="73" t="s">
        <v>23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6" x14ac:dyDescent="0.2">
      <c r="A2" s="74" t="s">
        <v>59</v>
      </c>
      <c r="B2" s="134"/>
      <c r="C2" s="134"/>
      <c r="D2" s="135"/>
    </row>
    <row r="3" spans="1:6" x14ac:dyDescent="0.2">
      <c r="A3" s="77"/>
      <c r="B3" s="134"/>
      <c r="C3" s="134"/>
      <c r="D3" s="135"/>
    </row>
    <row r="4" spans="1:6" ht="12.75" customHeight="1" x14ac:dyDescent="0.2">
      <c r="A4" s="139" t="s">
        <v>15</v>
      </c>
      <c r="B4" s="141" t="s">
        <v>10</v>
      </c>
      <c r="C4" s="141" t="s">
        <v>11</v>
      </c>
      <c r="D4" s="143" t="s">
        <v>12</v>
      </c>
    </row>
    <row r="5" spans="1:6" x14ac:dyDescent="0.2">
      <c r="A5" s="140"/>
      <c r="B5" s="142"/>
      <c r="C5" s="142"/>
      <c r="D5" s="144"/>
    </row>
    <row r="6" spans="1:6" x14ac:dyDescent="0.2">
      <c r="A6" s="31" t="s">
        <v>6</v>
      </c>
      <c r="B6" s="118">
        <v>0</v>
      </c>
      <c r="C6" s="22">
        <v>1.5</v>
      </c>
      <c r="D6" s="35">
        <f>B6*C6</f>
        <v>0</v>
      </c>
    </row>
    <row r="7" spans="1:6" x14ac:dyDescent="0.2">
      <c r="A7" s="31" t="s">
        <v>56</v>
      </c>
      <c r="B7" s="119">
        <v>0</v>
      </c>
      <c r="C7" s="22">
        <v>1</v>
      </c>
      <c r="D7" s="35">
        <f>B7*C7</f>
        <v>0</v>
      </c>
    </row>
    <row r="8" spans="1:6" x14ac:dyDescent="0.2">
      <c r="A8" s="33" t="s">
        <v>26</v>
      </c>
      <c r="B8" s="38">
        <f>SUM(B6:B7)</f>
        <v>0</v>
      </c>
      <c r="C8" s="27"/>
      <c r="D8" s="34">
        <f>SUM(D6:D7)</f>
        <v>0</v>
      </c>
    </row>
    <row r="9" spans="1:6" x14ac:dyDescent="0.2">
      <c r="A9" s="33"/>
      <c r="B9" s="38"/>
      <c r="C9" s="27"/>
      <c r="D9" s="34"/>
    </row>
    <row r="10" spans="1:6" x14ac:dyDescent="0.2">
      <c r="A10" s="88" t="s">
        <v>94</v>
      </c>
      <c r="B10" s="89"/>
      <c r="C10" s="90"/>
      <c r="D10" s="120">
        <v>0</v>
      </c>
    </row>
    <row r="11" spans="1:6" x14ac:dyDescent="0.2">
      <c r="A11" s="56"/>
      <c r="B11" s="38"/>
      <c r="C11" s="27"/>
      <c r="D11" s="86"/>
    </row>
    <row r="12" spans="1:6" x14ac:dyDescent="0.2">
      <c r="A12" s="56" t="s">
        <v>48</v>
      </c>
      <c r="B12" s="38"/>
      <c r="C12" s="27"/>
      <c r="D12" s="86">
        <f>SUM(Total_gewichtete_Plätze,Total_Standardgruppe)</f>
        <v>0</v>
      </c>
    </row>
    <row r="13" spans="1:6" x14ac:dyDescent="0.2">
      <c r="A13" s="87" t="s">
        <v>47</v>
      </c>
      <c r="B13" s="81"/>
      <c r="C13" s="41"/>
      <c r="D13" s="85" t="str">
        <f>IF(Total_Plätze_Berechnungen&gt;0,"ja","nein")</f>
        <v>nein</v>
      </c>
    </row>
    <row r="14" spans="1:6" x14ac:dyDescent="0.2">
      <c r="A14" s="77"/>
      <c r="B14" s="4"/>
      <c r="C14" s="4"/>
      <c r="D14" s="1"/>
    </row>
    <row r="15" spans="1:6" x14ac:dyDescent="0.2">
      <c r="A15" s="32" t="s">
        <v>46</v>
      </c>
      <c r="B15" s="121" t="s">
        <v>9</v>
      </c>
      <c r="C15" s="8"/>
      <c r="D15" s="82"/>
    </row>
    <row r="16" spans="1:6" x14ac:dyDescent="0.2">
      <c r="A16" s="32" t="s">
        <v>97</v>
      </c>
      <c r="B16" s="122">
        <v>0.2</v>
      </c>
      <c r="C16" s="4"/>
      <c r="D16" s="43">
        <f>IF(Gruppe_hat_Kinder="ja",B16,0)</f>
        <v>0</v>
      </c>
      <c r="E16" s="19"/>
      <c r="F16" s="19"/>
    </row>
    <row r="17" spans="1:7" x14ac:dyDescent="0.2">
      <c r="A17" s="32" t="s">
        <v>57</v>
      </c>
      <c r="B17" s="123">
        <v>0</v>
      </c>
      <c r="C17" s="4"/>
      <c r="D17" s="43">
        <f>IF(Gruppe_hat_Kinder="ja",B17,0)</f>
        <v>0</v>
      </c>
      <c r="E17" s="19"/>
      <c r="F17" s="19"/>
    </row>
    <row r="18" spans="1:7" x14ac:dyDescent="0.2">
      <c r="A18" s="78"/>
      <c r="B18" s="71"/>
      <c r="C18" s="58"/>
      <c r="D18" s="59"/>
      <c r="E18" s="19"/>
      <c r="F18" s="19"/>
    </row>
    <row r="19" spans="1:7" hidden="1" x14ac:dyDescent="0.2">
      <c r="A19" s="75" t="s">
        <v>37</v>
      </c>
      <c r="B19" s="72">
        <v>12</v>
      </c>
      <c r="C19" s="53"/>
      <c r="D19" s="9"/>
    </row>
    <row r="20" spans="1:7" x14ac:dyDescent="0.2">
      <c r="A20" s="76" t="s">
        <v>44</v>
      </c>
      <c r="B20" s="22">
        <v>1</v>
      </c>
      <c r="D20" s="1"/>
      <c r="G20" s="11"/>
    </row>
    <row r="21" spans="1:7" x14ac:dyDescent="0.2">
      <c r="A21" s="79"/>
      <c r="B21" s="58"/>
      <c r="D21" s="1"/>
      <c r="G21" s="11"/>
    </row>
    <row r="22" spans="1:7" x14ac:dyDescent="0.2">
      <c r="A22" s="80" t="s">
        <v>45</v>
      </c>
      <c r="B22" s="36"/>
      <c r="C22" s="47">
        <f>MAX(Mindestanzahl_unausgebildetes_Personal,(Total_Plätze_Berechnungen/Betreuungsschlüssel))</f>
        <v>1</v>
      </c>
      <c r="D22" s="1"/>
      <c r="E22" s="84"/>
      <c r="F22" s="46"/>
      <c r="G22" s="11"/>
    </row>
    <row r="23" spans="1:7" x14ac:dyDescent="0.2">
      <c r="A23" s="77"/>
      <c r="B23" s="4"/>
      <c r="C23" s="4"/>
      <c r="D23" s="1"/>
      <c r="E23" s="83"/>
    </row>
    <row r="24" spans="1:7" x14ac:dyDescent="0.2">
      <c r="A24" s="67" t="s">
        <v>42</v>
      </c>
      <c r="B24" s="37"/>
      <c r="C24" s="68"/>
      <c r="D24" s="69">
        <f>IF(Gruppe_hat_Kinder="ja",IF(Zweite_Gruppe="nein",Ganze_Öffnungszeit/Arbeitsstunden_pro_Tag*Betriebstage_pro_Jahr/Arbeitstage_pro_Jahr,Ganze_Öffnungszeit_minus_2_Stunden/Arbeitsstunden_pro_Tag*Betriebstage_pro_Jahr/Arbeitstage_pro_Jahr)+Krippenleitung+Geschäftsführung,0)</f>
        <v>0</v>
      </c>
      <c r="F24" s="46"/>
    </row>
    <row r="25" spans="1:7" x14ac:dyDescent="0.2">
      <c r="A25" s="70" t="s">
        <v>43</v>
      </c>
      <c r="B25" s="33"/>
      <c r="C25" s="27"/>
      <c r="D25" s="39">
        <f>IF(Gruppe_hat_Kinder="ja",IF(Zweite_Gruppe="nein",Multiplikationsfaktor*Ganze_Öffnungszeit_minus_1_Stunde/Arbeitsstunden_pro_Tag*Betriebstage_pro_Jahr/Arbeitstage_pro_Jahr,Multiplikationsfaktor*Ganze_Öffnungszeit_minus_2_Stunden/Arbeitsstunden_pro_Tag*Betriebstage_pro_Jahr/Arbeitstage_pro_Jahr),0)</f>
        <v>0</v>
      </c>
      <c r="F25" s="46"/>
    </row>
    <row r="26" spans="1:7" x14ac:dyDescent="0.2">
      <c r="A26" s="33"/>
      <c r="B26" s="40"/>
      <c r="C26" s="41"/>
      <c r="D26" s="91"/>
    </row>
    <row r="27" spans="1:7" x14ac:dyDescent="0.2">
      <c r="A27" s="126" t="s">
        <v>72</v>
      </c>
      <c r="B27" s="41"/>
      <c r="C27" s="41"/>
      <c r="D27" s="42">
        <f>SUM(D24:D26)</f>
        <v>0</v>
      </c>
      <c r="F27" s="46"/>
    </row>
    <row r="30" spans="1:7" x14ac:dyDescent="0.2">
      <c r="A30" s="12"/>
    </row>
    <row r="32" spans="1:7" x14ac:dyDescent="0.2">
      <c r="E32" s="46"/>
    </row>
  </sheetData>
  <mergeCells count="5">
    <mergeCell ref="B1:D3"/>
    <mergeCell ref="A4:A5"/>
    <mergeCell ref="B4:B5"/>
    <mergeCell ref="C4:C5"/>
    <mergeCell ref="D4:D5"/>
  </mergeCells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workbookViewId="0">
      <selection activeCell="A35" sqref="A35"/>
    </sheetView>
  </sheetViews>
  <sheetFormatPr baseColWidth="10" defaultRowHeight="12.75" x14ac:dyDescent="0.2"/>
  <cols>
    <col min="1" max="1" width="66.85546875" bestFit="1" customWidth="1"/>
    <col min="4" max="4" width="20.140625" bestFit="1" customWidth="1"/>
    <col min="5" max="6" width="57.140625" customWidth="1"/>
  </cols>
  <sheetData>
    <row r="1" spans="1:6" x14ac:dyDescent="0.2">
      <c r="A1" s="73" t="s">
        <v>24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6" x14ac:dyDescent="0.2">
      <c r="A2" s="74" t="s">
        <v>59</v>
      </c>
      <c r="B2" s="134"/>
      <c r="C2" s="134"/>
      <c r="D2" s="135"/>
    </row>
    <row r="3" spans="1:6" x14ac:dyDescent="0.2">
      <c r="A3" s="77"/>
      <c r="B3" s="134"/>
      <c r="C3" s="134"/>
      <c r="D3" s="135"/>
    </row>
    <row r="4" spans="1:6" ht="12.75" customHeight="1" x14ac:dyDescent="0.2">
      <c r="A4" s="139" t="s">
        <v>15</v>
      </c>
      <c r="B4" s="141" t="s">
        <v>10</v>
      </c>
      <c r="C4" s="141" t="s">
        <v>11</v>
      </c>
      <c r="D4" s="143" t="s">
        <v>12</v>
      </c>
    </row>
    <row r="5" spans="1:6" x14ac:dyDescent="0.2">
      <c r="A5" s="140"/>
      <c r="B5" s="142"/>
      <c r="C5" s="142"/>
      <c r="D5" s="144"/>
    </row>
    <row r="6" spans="1:6" x14ac:dyDescent="0.2">
      <c r="A6" s="31" t="s">
        <v>6</v>
      </c>
      <c r="B6" s="118">
        <v>0</v>
      </c>
      <c r="C6" s="22">
        <v>1.5</v>
      </c>
      <c r="D6" s="35">
        <f>B6*C6</f>
        <v>0</v>
      </c>
    </row>
    <row r="7" spans="1:6" x14ac:dyDescent="0.2">
      <c r="A7" s="31" t="s">
        <v>56</v>
      </c>
      <c r="B7" s="119">
        <v>0</v>
      </c>
      <c r="C7" s="22">
        <v>1</v>
      </c>
      <c r="D7" s="35">
        <f>B7*C7</f>
        <v>0</v>
      </c>
    </row>
    <row r="8" spans="1:6" x14ac:dyDescent="0.2">
      <c r="A8" s="33" t="s">
        <v>26</v>
      </c>
      <c r="B8" s="38">
        <f>SUM(B6:B7)</f>
        <v>0</v>
      </c>
      <c r="C8" s="27"/>
      <c r="D8" s="34">
        <f>SUM(D6:D7)</f>
        <v>0</v>
      </c>
    </row>
    <row r="9" spans="1:6" x14ac:dyDescent="0.2">
      <c r="A9" s="33"/>
      <c r="B9" s="38"/>
      <c r="C9" s="27"/>
      <c r="D9" s="34"/>
    </row>
    <row r="10" spans="1:6" x14ac:dyDescent="0.2">
      <c r="A10" s="88" t="s">
        <v>94</v>
      </c>
      <c r="B10" s="89"/>
      <c r="C10" s="90"/>
      <c r="D10" s="120">
        <v>0</v>
      </c>
    </row>
    <row r="11" spans="1:6" x14ac:dyDescent="0.2">
      <c r="A11" s="56"/>
      <c r="B11" s="38"/>
      <c r="C11" s="27"/>
      <c r="D11" s="86"/>
    </row>
    <row r="12" spans="1:6" x14ac:dyDescent="0.2">
      <c r="A12" s="56" t="s">
        <v>48</v>
      </c>
      <c r="B12" s="38"/>
      <c r="C12" s="27"/>
      <c r="D12" s="86">
        <f>SUM(Total_gewichtete_Plätze,Total_Standardgruppe)</f>
        <v>0</v>
      </c>
    </row>
    <row r="13" spans="1:6" x14ac:dyDescent="0.2">
      <c r="A13" s="87" t="s">
        <v>47</v>
      </c>
      <c r="B13" s="81"/>
      <c r="C13" s="41"/>
      <c r="D13" s="85" t="str">
        <f>IF(Total_Plätze_Berechnungen&gt;0,"ja","nein")</f>
        <v>nein</v>
      </c>
    </row>
    <row r="14" spans="1:6" x14ac:dyDescent="0.2">
      <c r="A14" s="77"/>
      <c r="B14" s="4"/>
      <c r="C14" s="4"/>
      <c r="D14" s="1"/>
    </row>
    <row r="15" spans="1:6" x14ac:dyDescent="0.2">
      <c r="A15" s="32" t="s">
        <v>46</v>
      </c>
      <c r="B15" s="121" t="s">
        <v>49</v>
      </c>
      <c r="C15" s="8"/>
      <c r="D15" s="82"/>
    </row>
    <row r="16" spans="1:6" x14ac:dyDescent="0.2">
      <c r="A16" s="32" t="s">
        <v>97</v>
      </c>
      <c r="B16" s="122">
        <v>0.2</v>
      </c>
      <c r="C16" s="4"/>
      <c r="D16" s="43">
        <f>IF(Gruppe_hat_Kinder="ja",B16,0)</f>
        <v>0</v>
      </c>
      <c r="E16" s="19"/>
      <c r="F16" s="19"/>
    </row>
    <row r="17" spans="1:7" x14ac:dyDescent="0.2">
      <c r="A17" s="32" t="s">
        <v>57</v>
      </c>
      <c r="B17" s="123">
        <v>0</v>
      </c>
      <c r="C17" s="4"/>
      <c r="D17" s="43">
        <f>IF(Gruppe_hat_Kinder="ja",B17,0)</f>
        <v>0</v>
      </c>
      <c r="E17" s="19"/>
      <c r="F17" s="19"/>
    </row>
    <row r="18" spans="1:7" x14ac:dyDescent="0.2">
      <c r="A18" s="78"/>
      <c r="B18" s="71"/>
      <c r="C18" s="58"/>
      <c r="D18" s="59"/>
      <c r="E18" s="19"/>
      <c r="F18" s="19"/>
    </row>
    <row r="19" spans="1:7" hidden="1" x14ac:dyDescent="0.2">
      <c r="A19" s="75" t="s">
        <v>37</v>
      </c>
      <c r="B19" s="72">
        <v>12</v>
      </c>
      <c r="C19" s="53"/>
      <c r="D19" s="9"/>
    </row>
    <row r="20" spans="1:7" x14ac:dyDescent="0.2">
      <c r="A20" s="76" t="s">
        <v>44</v>
      </c>
      <c r="B20" s="22">
        <v>1</v>
      </c>
      <c r="D20" s="1"/>
      <c r="G20" s="11"/>
    </row>
    <row r="21" spans="1:7" x14ac:dyDescent="0.2">
      <c r="A21" s="79"/>
      <c r="B21" s="58"/>
      <c r="D21" s="1"/>
      <c r="G21" s="11"/>
    </row>
    <row r="22" spans="1:7" x14ac:dyDescent="0.2">
      <c r="A22" s="80" t="s">
        <v>45</v>
      </c>
      <c r="B22" s="36"/>
      <c r="C22" s="47">
        <f>MAX(Mindestanzahl_unausgebildetes_Personal,(Total_Plätze_Berechnungen/Betreuungsschlüssel))</f>
        <v>1</v>
      </c>
      <c r="D22" s="1"/>
      <c r="E22" s="84"/>
      <c r="F22" s="46"/>
      <c r="G22" s="11"/>
    </row>
    <row r="23" spans="1:7" x14ac:dyDescent="0.2">
      <c r="A23" s="77"/>
      <c r="B23" s="4"/>
      <c r="C23" s="4"/>
      <c r="D23" s="1"/>
      <c r="E23" s="83"/>
    </row>
    <row r="24" spans="1:7" x14ac:dyDescent="0.2">
      <c r="A24" s="67" t="s">
        <v>42</v>
      </c>
      <c r="B24" s="37"/>
      <c r="C24" s="68"/>
      <c r="D24" s="69">
        <f>IF(Gruppe_hat_Kinder="ja",IF(Zweite_Gruppe="nein",Ganze_Öffnungszeit/Arbeitsstunden_pro_Tag*Betriebstage_pro_Jahr/Arbeitstage_pro_Jahr,Ganze_Öffnungszeit_minus_2_Stunden/Arbeitsstunden_pro_Tag*Betriebstage_pro_Jahr/Arbeitstage_pro_Jahr)+Krippenleitung+Geschäftsführung,0)</f>
        <v>0</v>
      </c>
      <c r="F24" s="46"/>
    </row>
    <row r="25" spans="1:7" x14ac:dyDescent="0.2">
      <c r="A25" s="70" t="s">
        <v>43</v>
      </c>
      <c r="B25" s="33"/>
      <c r="C25" s="27"/>
      <c r="D25" s="39">
        <f>IF(Gruppe_hat_Kinder="ja",IF(Zweite_Gruppe="nein",Multiplikationsfaktor*Ganze_Öffnungszeit_minus_1_Stunde/Arbeitsstunden_pro_Tag*Betriebstage_pro_Jahr/Arbeitstage_pro_Jahr,Multiplikationsfaktor*Ganze_Öffnungszeit_minus_2_Stunden/Arbeitsstunden_pro_Tag*Betriebstage_pro_Jahr/Arbeitstage_pro_Jahr),0)</f>
        <v>0</v>
      </c>
      <c r="F25" s="46"/>
    </row>
    <row r="26" spans="1:7" x14ac:dyDescent="0.2">
      <c r="A26" s="33"/>
      <c r="B26" s="40"/>
      <c r="C26" s="41"/>
      <c r="D26" s="91"/>
    </row>
    <row r="27" spans="1:7" x14ac:dyDescent="0.2">
      <c r="A27" s="126" t="s">
        <v>73</v>
      </c>
      <c r="B27" s="41"/>
      <c r="C27" s="41"/>
      <c r="D27" s="42">
        <f>SUM(D24:D26)</f>
        <v>0</v>
      </c>
      <c r="F27" s="46"/>
    </row>
    <row r="30" spans="1:7" x14ac:dyDescent="0.2">
      <c r="A30" s="12"/>
    </row>
    <row r="32" spans="1:7" x14ac:dyDescent="0.2">
      <c r="E32" s="46"/>
    </row>
  </sheetData>
  <mergeCells count="5">
    <mergeCell ref="B1:D3"/>
    <mergeCell ref="A4:A5"/>
    <mergeCell ref="B4:B5"/>
    <mergeCell ref="C4:C5"/>
    <mergeCell ref="D4:D5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A1:G32"/>
  <sheetViews>
    <sheetView workbookViewId="0">
      <selection activeCell="A16" sqref="A16"/>
    </sheetView>
  </sheetViews>
  <sheetFormatPr baseColWidth="10" defaultRowHeight="12.75" x14ac:dyDescent="0.2"/>
  <cols>
    <col min="1" max="1" width="66.85546875" bestFit="1" customWidth="1"/>
    <col min="4" max="4" width="20.140625" bestFit="1" customWidth="1"/>
    <col min="5" max="6" width="57.140625" customWidth="1"/>
  </cols>
  <sheetData>
    <row r="1" spans="1:6" x14ac:dyDescent="0.2">
      <c r="A1" s="73" t="s">
        <v>25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6" x14ac:dyDescent="0.2">
      <c r="A2" s="74" t="s">
        <v>59</v>
      </c>
      <c r="B2" s="134"/>
      <c r="C2" s="134"/>
      <c r="D2" s="135"/>
    </row>
    <row r="3" spans="1:6" x14ac:dyDescent="0.2">
      <c r="A3" s="77"/>
      <c r="B3" s="134"/>
      <c r="C3" s="134"/>
      <c r="D3" s="135"/>
    </row>
    <row r="4" spans="1:6" ht="12.75" customHeight="1" x14ac:dyDescent="0.2">
      <c r="A4" s="139" t="s">
        <v>15</v>
      </c>
      <c r="B4" s="141" t="s">
        <v>10</v>
      </c>
      <c r="C4" s="141" t="s">
        <v>11</v>
      </c>
      <c r="D4" s="143" t="s">
        <v>12</v>
      </c>
    </row>
    <row r="5" spans="1:6" x14ac:dyDescent="0.2">
      <c r="A5" s="140"/>
      <c r="B5" s="142"/>
      <c r="C5" s="142"/>
      <c r="D5" s="144"/>
    </row>
    <row r="6" spans="1:6" x14ac:dyDescent="0.2">
      <c r="A6" s="31" t="s">
        <v>6</v>
      </c>
      <c r="B6" s="118">
        <v>0</v>
      </c>
      <c r="C6" s="22">
        <v>1.5</v>
      </c>
      <c r="D6" s="35">
        <f>B6*C6</f>
        <v>0</v>
      </c>
    </row>
    <row r="7" spans="1:6" x14ac:dyDescent="0.2">
      <c r="A7" s="31" t="s">
        <v>56</v>
      </c>
      <c r="B7" s="119">
        <v>0</v>
      </c>
      <c r="C7" s="22">
        <v>1</v>
      </c>
      <c r="D7" s="35">
        <f>B7*C7</f>
        <v>0</v>
      </c>
    </row>
    <row r="8" spans="1:6" x14ac:dyDescent="0.2">
      <c r="A8" s="33" t="s">
        <v>26</v>
      </c>
      <c r="B8" s="38">
        <f>SUM(B6:B7)</f>
        <v>0</v>
      </c>
      <c r="C8" s="27"/>
      <c r="D8" s="34">
        <f>SUM(D6:D7)</f>
        <v>0</v>
      </c>
    </row>
    <row r="9" spans="1:6" x14ac:dyDescent="0.2">
      <c r="A9" s="33"/>
      <c r="B9" s="38"/>
      <c r="C9" s="27"/>
      <c r="D9" s="34"/>
    </row>
    <row r="10" spans="1:6" x14ac:dyDescent="0.2">
      <c r="A10" s="88" t="s">
        <v>94</v>
      </c>
      <c r="B10" s="89"/>
      <c r="C10" s="90"/>
      <c r="D10" s="120">
        <v>0</v>
      </c>
    </row>
    <row r="11" spans="1:6" x14ac:dyDescent="0.2">
      <c r="A11" s="56"/>
      <c r="B11" s="38"/>
      <c r="C11" s="27"/>
      <c r="D11" s="86"/>
    </row>
    <row r="12" spans="1:6" x14ac:dyDescent="0.2">
      <c r="A12" s="56" t="s">
        <v>48</v>
      </c>
      <c r="B12" s="38"/>
      <c r="C12" s="27"/>
      <c r="D12" s="86">
        <f>SUM(Total_gewichtete_Plätze,Total_Standardgruppe)</f>
        <v>0</v>
      </c>
    </row>
    <row r="13" spans="1:6" x14ac:dyDescent="0.2">
      <c r="A13" s="87" t="s">
        <v>47</v>
      </c>
      <c r="B13" s="81"/>
      <c r="C13" s="41"/>
      <c r="D13" s="85" t="str">
        <f>IF(Total_Plätze_Berechnungen&gt;0,"ja","nein")</f>
        <v>nein</v>
      </c>
    </row>
    <row r="14" spans="1:6" x14ac:dyDescent="0.2">
      <c r="A14" s="77"/>
      <c r="B14" s="4"/>
      <c r="C14" s="4"/>
      <c r="D14" s="1"/>
    </row>
    <row r="15" spans="1:6" x14ac:dyDescent="0.2">
      <c r="A15" s="32" t="s">
        <v>46</v>
      </c>
      <c r="B15" s="121" t="s">
        <v>9</v>
      </c>
      <c r="C15" s="8"/>
      <c r="D15" s="82"/>
    </row>
    <row r="16" spans="1:6" x14ac:dyDescent="0.2">
      <c r="A16" s="32" t="s">
        <v>97</v>
      </c>
      <c r="B16" s="122">
        <v>0.2</v>
      </c>
      <c r="C16" s="4"/>
      <c r="D16" s="43">
        <f>IF(Gruppe_hat_Kinder="ja",B16,0)</f>
        <v>0</v>
      </c>
      <c r="E16" s="19"/>
      <c r="F16" s="19"/>
    </row>
    <row r="17" spans="1:7" x14ac:dyDescent="0.2">
      <c r="A17" s="32" t="s">
        <v>57</v>
      </c>
      <c r="B17" s="123">
        <v>0</v>
      </c>
      <c r="C17" s="4"/>
      <c r="D17" s="43">
        <f>IF(Gruppe_hat_Kinder="ja",B17,0)</f>
        <v>0</v>
      </c>
      <c r="E17" s="19"/>
      <c r="F17" s="19"/>
    </row>
    <row r="18" spans="1:7" x14ac:dyDescent="0.2">
      <c r="A18" s="78"/>
      <c r="B18" s="71"/>
      <c r="C18" s="58"/>
      <c r="D18" s="59"/>
      <c r="E18" s="19"/>
      <c r="F18" s="19"/>
    </row>
    <row r="19" spans="1:7" hidden="1" x14ac:dyDescent="0.2">
      <c r="A19" s="75" t="s">
        <v>37</v>
      </c>
      <c r="B19" s="72">
        <v>12</v>
      </c>
      <c r="C19" s="53"/>
      <c r="D19" s="9"/>
    </row>
    <row r="20" spans="1:7" x14ac:dyDescent="0.2">
      <c r="A20" s="76" t="s">
        <v>44</v>
      </c>
      <c r="B20" s="22">
        <v>1</v>
      </c>
      <c r="D20" s="1"/>
      <c r="G20" s="11"/>
    </row>
    <row r="21" spans="1:7" x14ac:dyDescent="0.2">
      <c r="A21" s="79"/>
      <c r="B21" s="58"/>
      <c r="D21" s="1"/>
      <c r="G21" s="11"/>
    </row>
    <row r="22" spans="1:7" x14ac:dyDescent="0.2">
      <c r="A22" s="80" t="s">
        <v>45</v>
      </c>
      <c r="B22" s="36"/>
      <c r="C22" s="47">
        <f>MAX(Mindestanzahl_unausgebildetes_Personal,(Total_Plätze_Berechnungen/Betreuungsschlüssel))</f>
        <v>1</v>
      </c>
      <c r="D22" s="1"/>
      <c r="E22" s="84"/>
      <c r="F22" s="46"/>
      <c r="G22" s="11"/>
    </row>
    <row r="23" spans="1:7" x14ac:dyDescent="0.2">
      <c r="A23" s="77"/>
      <c r="B23" s="4"/>
      <c r="C23" s="4"/>
      <c r="D23" s="1"/>
      <c r="E23" s="83"/>
    </row>
    <row r="24" spans="1:7" x14ac:dyDescent="0.2">
      <c r="A24" s="67" t="s">
        <v>42</v>
      </c>
      <c r="B24" s="37"/>
      <c r="C24" s="68"/>
      <c r="D24" s="69">
        <f>IF(Gruppe_hat_Kinder="ja",IF(Zweite_Gruppe="nein",Ganze_Öffnungszeit/Arbeitsstunden_pro_Tag*Betriebstage_pro_Jahr/Arbeitstage_pro_Jahr,Ganze_Öffnungszeit_minus_2_Stunden/Arbeitsstunden_pro_Tag*Betriebstage_pro_Jahr/Arbeitstage_pro_Jahr)+Krippenleitung+Geschäftsführung,0)</f>
        <v>0</v>
      </c>
      <c r="F24" s="46"/>
    </row>
    <row r="25" spans="1:7" x14ac:dyDescent="0.2">
      <c r="A25" s="70" t="s">
        <v>43</v>
      </c>
      <c r="B25" s="33"/>
      <c r="C25" s="27"/>
      <c r="D25" s="39">
        <f>IF(Gruppe_hat_Kinder="ja",IF(Zweite_Gruppe="nein",Multiplikationsfaktor*Ganze_Öffnungszeit_minus_1_Stunde/Arbeitsstunden_pro_Tag*Betriebstage_pro_Jahr/Arbeitstage_pro_Jahr,Multiplikationsfaktor*Ganze_Öffnungszeit_minus_2_Stunden/Arbeitsstunden_pro_Tag*Betriebstage_pro_Jahr/Arbeitstage_pro_Jahr),0)</f>
        <v>0</v>
      </c>
      <c r="F25" s="46"/>
    </row>
    <row r="26" spans="1:7" x14ac:dyDescent="0.2">
      <c r="A26" s="33"/>
      <c r="B26" s="40"/>
      <c r="C26" s="41"/>
      <c r="D26" s="91"/>
    </row>
    <row r="27" spans="1:7" x14ac:dyDescent="0.2">
      <c r="A27" s="126" t="s">
        <v>74</v>
      </c>
      <c r="B27" s="41"/>
      <c r="C27" s="41"/>
      <c r="D27" s="42">
        <f>SUM(D24:D26)</f>
        <v>0</v>
      </c>
      <c r="F27" s="46"/>
    </row>
    <row r="30" spans="1:7" x14ac:dyDescent="0.2">
      <c r="A30" s="12"/>
    </row>
    <row r="32" spans="1:7" x14ac:dyDescent="0.2">
      <c r="E32" s="46"/>
    </row>
  </sheetData>
  <mergeCells count="5">
    <mergeCell ref="B1:D3"/>
    <mergeCell ref="A4:A5"/>
    <mergeCell ref="B4:B5"/>
    <mergeCell ref="C4:C5"/>
    <mergeCell ref="D4:D5"/>
  </mergeCells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G32"/>
  <sheetViews>
    <sheetView workbookViewId="0">
      <selection activeCell="A36" sqref="A36"/>
    </sheetView>
  </sheetViews>
  <sheetFormatPr baseColWidth="10" defaultRowHeight="12.75" x14ac:dyDescent="0.2"/>
  <cols>
    <col min="1" max="1" width="66.85546875" bestFit="1" customWidth="1"/>
    <col min="4" max="4" width="20.140625" bestFit="1" customWidth="1"/>
    <col min="5" max="6" width="57.140625" customWidth="1"/>
  </cols>
  <sheetData>
    <row r="1" spans="1:6" x14ac:dyDescent="0.2">
      <c r="A1" s="73" t="s">
        <v>28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6" x14ac:dyDescent="0.2">
      <c r="A2" s="74" t="s">
        <v>59</v>
      </c>
      <c r="B2" s="134"/>
      <c r="C2" s="134"/>
      <c r="D2" s="135"/>
    </row>
    <row r="3" spans="1:6" x14ac:dyDescent="0.2">
      <c r="A3" s="77"/>
      <c r="B3" s="134"/>
      <c r="C3" s="134"/>
      <c r="D3" s="135"/>
    </row>
    <row r="4" spans="1:6" ht="12.75" customHeight="1" x14ac:dyDescent="0.2">
      <c r="A4" s="139" t="s">
        <v>15</v>
      </c>
      <c r="B4" s="141" t="s">
        <v>10</v>
      </c>
      <c r="C4" s="141" t="s">
        <v>11</v>
      </c>
      <c r="D4" s="143" t="s">
        <v>12</v>
      </c>
    </row>
    <row r="5" spans="1:6" x14ac:dyDescent="0.2">
      <c r="A5" s="140"/>
      <c r="B5" s="142"/>
      <c r="C5" s="142"/>
      <c r="D5" s="144"/>
    </row>
    <row r="6" spans="1:6" x14ac:dyDescent="0.2">
      <c r="A6" s="31" t="s">
        <v>6</v>
      </c>
      <c r="B6" s="118">
        <v>0</v>
      </c>
      <c r="C6" s="22">
        <v>1.5</v>
      </c>
      <c r="D6" s="35">
        <f>B6*C6</f>
        <v>0</v>
      </c>
    </row>
    <row r="7" spans="1:6" x14ac:dyDescent="0.2">
      <c r="A7" s="31" t="s">
        <v>56</v>
      </c>
      <c r="B7" s="119">
        <v>0</v>
      </c>
      <c r="C7" s="22">
        <v>1</v>
      </c>
      <c r="D7" s="35">
        <f>B7*C7</f>
        <v>0</v>
      </c>
    </row>
    <row r="8" spans="1:6" x14ac:dyDescent="0.2">
      <c r="A8" s="33" t="s">
        <v>26</v>
      </c>
      <c r="B8" s="38">
        <f>SUM(B6:B7)</f>
        <v>0</v>
      </c>
      <c r="C8" s="27"/>
      <c r="D8" s="34">
        <f>SUM(D6:D7)</f>
        <v>0</v>
      </c>
    </row>
    <row r="9" spans="1:6" x14ac:dyDescent="0.2">
      <c r="A9" s="33"/>
      <c r="B9" s="38"/>
      <c r="C9" s="27"/>
      <c r="D9" s="34"/>
    </row>
    <row r="10" spans="1:6" x14ac:dyDescent="0.2">
      <c r="A10" s="88" t="s">
        <v>94</v>
      </c>
      <c r="B10" s="89"/>
      <c r="C10" s="90"/>
      <c r="D10" s="120">
        <v>0</v>
      </c>
    </row>
    <row r="11" spans="1:6" x14ac:dyDescent="0.2">
      <c r="A11" s="56"/>
      <c r="B11" s="38"/>
      <c r="C11" s="27"/>
      <c r="D11" s="86"/>
    </row>
    <row r="12" spans="1:6" x14ac:dyDescent="0.2">
      <c r="A12" s="56" t="s">
        <v>48</v>
      </c>
      <c r="B12" s="38"/>
      <c r="C12" s="27"/>
      <c r="D12" s="86">
        <f>SUM(Total_gewichtete_Plätze,Total_Standardgruppe)</f>
        <v>0</v>
      </c>
    </row>
    <row r="13" spans="1:6" x14ac:dyDescent="0.2">
      <c r="A13" s="87" t="s">
        <v>47</v>
      </c>
      <c r="B13" s="81"/>
      <c r="C13" s="41"/>
      <c r="D13" s="85" t="str">
        <f>IF(Total_Plätze_Berechnungen&gt;0,"ja","nein")</f>
        <v>nein</v>
      </c>
    </row>
    <row r="14" spans="1:6" x14ac:dyDescent="0.2">
      <c r="A14" s="77"/>
      <c r="B14" s="4"/>
      <c r="C14" s="4"/>
      <c r="D14" s="1"/>
    </row>
    <row r="15" spans="1:6" x14ac:dyDescent="0.2">
      <c r="A15" s="32" t="s">
        <v>46</v>
      </c>
      <c r="B15" s="121" t="s">
        <v>49</v>
      </c>
      <c r="C15" s="8"/>
      <c r="D15" s="82"/>
    </row>
    <row r="16" spans="1:6" x14ac:dyDescent="0.2">
      <c r="A16" s="32" t="s">
        <v>97</v>
      </c>
      <c r="B16" s="122">
        <v>0.2</v>
      </c>
      <c r="C16" s="4"/>
      <c r="D16" s="43">
        <f>IF(Gruppe_hat_Kinder="ja",B16,0)</f>
        <v>0</v>
      </c>
      <c r="E16" s="19"/>
      <c r="F16" s="19"/>
    </row>
    <row r="17" spans="1:7" x14ac:dyDescent="0.2">
      <c r="A17" s="32" t="s">
        <v>57</v>
      </c>
      <c r="B17" s="123">
        <v>0</v>
      </c>
      <c r="C17" s="4"/>
      <c r="D17" s="43">
        <f>IF(Gruppe_hat_Kinder="ja",B17,0)</f>
        <v>0</v>
      </c>
      <c r="E17" s="19"/>
      <c r="F17" s="19"/>
    </row>
    <row r="18" spans="1:7" x14ac:dyDescent="0.2">
      <c r="A18" s="78"/>
      <c r="B18" s="71"/>
      <c r="C18" s="58"/>
      <c r="D18" s="59"/>
      <c r="E18" s="19"/>
      <c r="F18" s="19"/>
    </row>
    <row r="19" spans="1:7" hidden="1" x14ac:dyDescent="0.2">
      <c r="A19" s="75" t="s">
        <v>37</v>
      </c>
      <c r="B19" s="72">
        <v>12</v>
      </c>
      <c r="C19" s="53"/>
      <c r="D19" s="9"/>
    </row>
    <row r="20" spans="1:7" x14ac:dyDescent="0.2">
      <c r="A20" s="76" t="s">
        <v>44</v>
      </c>
      <c r="B20" s="22">
        <v>1</v>
      </c>
      <c r="D20" s="1"/>
      <c r="G20" s="11"/>
    </row>
    <row r="21" spans="1:7" x14ac:dyDescent="0.2">
      <c r="A21" s="79"/>
      <c r="B21" s="58"/>
      <c r="D21" s="1"/>
      <c r="G21" s="11"/>
    </row>
    <row r="22" spans="1:7" x14ac:dyDescent="0.2">
      <c r="A22" s="80" t="s">
        <v>45</v>
      </c>
      <c r="B22" s="36"/>
      <c r="C22" s="47">
        <f>MAX(Mindestanzahl_unausgebildetes_Personal,(Total_Plätze_Berechnungen/Betreuungsschlüssel))</f>
        <v>1</v>
      </c>
      <c r="D22" s="1"/>
      <c r="E22" s="84"/>
      <c r="F22" s="46"/>
      <c r="G22" s="11"/>
    </row>
    <row r="23" spans="1:7" x14ac:dyDescent="0.2">
      <c r="A23" s="77"/>
      <c r="B23" s="4"/>
      <c r="C23" s="4"/>
      <c r="D23" s="1"/>
      <c r="E23" s="83"/>
    </row>
    <row r="24" spans="1:7" x14ac:dyDescent="0.2">
      <c r="A24" s="67" t="s">
        <v>42</v>
      </c>
      <c r="B24" s="37"/>
      <c r="C24" s="68"/>
      <c r="D24" s="69">
        <f>IF(Gruppe_hat_Kinder="ja",IF(Zweite_Gruppe="nein",Ganze_Öffnungszeit/Arbeitsstunden_pro_Tag*Betriebstage_pro_Jahr/Arbeitstage_pro_Jahr,Ganze_Öffnungszeit_minus_2_Stunden/Arbeitsstunden_pro_Tag*Betriebstage_pro_Jahr/Arbeitstage_pro_Jahr)+Krippenleitung+Geschäftsführung,0)</f>
        <v>0</v>
      </c>
      <c r="F24" s="46"/>
    </row>
    <row r="25" spans="1:7" x14ac:dyDescent="0.2">
      <c r="A25" s="70" t="s">
        <v>43</v>
      </c>
      <c r="B25" s="33"/>
      <c r="C25" s="27"/>
      <c r="D25" s="39">
        <f>IF(Gruppe_hat_Kinder="ja",IF(Zweite_Gruppe="nein",Multiplikationsfaktor*Ganze_Öffnungszeit_minus_1_Stunde/Arbeitsstunden_pro_Tag*Betriebstage_pro_Jahr/Arbeitstage_pro_Jahr,Multiplikationsfaktor*Ganze_Öffnungszeit_minus_2_Stunden/Arbeitsstunden_pro_Tag*Betriebstage_pro_Jahr/Arbeitstage_pro_Jahr),0)</f>
        <v>0</v>
      </c>
      <c r="F25" s="46"/>
    </row>
    <row r="26" spans="1:7" x14ac:dyDescent="0.2">
      <c r="A26" s="33"/>
      <c r="B26" s="40"/>
      <c r="C26" s="41"/>
      <c r="D26" s="91"/>
    </row>
    <row r="27" spans="1:7" x14ac:dyDescent="0.2">
      <c r="A27" s="126" t="s">
        <v>75</v>
      </c>
      <c r="B27" s="41"/>
      <c r="C27" s="41"/>
      <c r="D27" s="42">
        <f>SUM(D24:D26)</f>
        <v>0</v>
      </c>
      <c r="F27" s="46"/>
    </row>
    <row r="30" spans="1:7" x14ac:dyDescent="0.2">
      <c r="A30" s="12"/>
    </row>
    <row r="32" spans="1:7" x14ac:dyDescent="0.2">
      <c r="E32" s="46"/>
    </row>
  </sheetData>
  <mergeCells count="5">
    <mergeCell ref="B1:D3"/>
    <mergeCell ref="A4:A5"/>
    <mergeCell ref="B4:B5"/>
    <mergeCell ref="C4:C5"/>
    <mergeCell ref="D4:D5"/>
  </mergeCells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workbookViewId="0">
      <selection activeCell="A8" sqref="A8"/>
    </sheetView>
  </sheetViews>
  <sheetFormatPr baseColWidth="10" defaultRowHeight="12.75" x14ac:dyDescent="0.2"/>
  <cols>
    <col min="1" max="1" width="68.85546875" customWidth="1"/>
    <col min="4" max="4" width="20.140625" bestFit="1" customWidth="1"/>
    <col min="5" max="6" width="57.140625" customWidth="1"/>
  </cols>
  <sheetData>
    <row r="1" spans="1:7" x14ac:dyDescent="0.2">
      <c r="A1" s="73" t="s">
        <v>50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7" x14ac:dyDescent="0.2">
      <c r="A2" s="74" t="s">
        <v>59</v>
      </c>
      <c r="B2" s="134"/>
      <c r="C2" s="134"/>
      <c r="D2" s="135"/>
    </row>
    <row r="3" spans="1:7" x14ac:dyDescent="0.2">
      <c r="A3" s="77"/>
      <c r="B3" s="134"/>
      <c r="C3" s="134"/>
      <c r="D3" s="135"/>
    </row>
    <row r="4" spans="1:7" x14ac:dyDescent="0.2">
      <c r="A4" s="88" t="s">
        <v>95</v>
      </c>
      <c r="B4" s="89"/>
      <c r="C4" s="90"/>
      <c r="D4" s="120">
        <v>0</v>
      </c>
    </row>
    <row r="5" spans="1:7" x14ac:dyDescent="0.2">
      <c r="A5" s="56"/>
      <c r="B5" s="38"/>
      <c r="C5" s="27"/>
      <c r="D5" s="86"/>
    </row>
    <row r="6" spans="1:7" x14ac:dyDescent="0.2">
      <c r="A6" s="87" t="s">
        <v>47</v>
      </c>
      <c r="B6" s="81"/>
      <c r="C6" s="41"/>
      <c r="D6" s="85" t="str">
        <f>IF(Total_Plätze_Berechnungen&gt;0,"ja","nein")</f>
        <v>nein</v>
      </c>
    </row>
    <row r="7" spans="1:7" x14ac:dyDescent="0.2">
      <c r="A7" s="6"/>
      <c r="B7" s="98"/>
      <c r="C7" s="99"/>
      <c r="D7" s="100"/>
    </row>
    <row r="8" spans="1:7" x14ac:dyDescent="0.2">
      <c r="A8" s="32" t="s">
        <v>98</v>
      </c>
      <c r="B8" s="124">
        <v>0.3</v>
      </c>
      <c r="C8" s="4"/>
      <c r="D8" s="43">
        <f>IF(Gruppe_hat_Kinder="ja",B8,0)</f>
        <v>0</v>
      </c>
      <c r="E8" s="19"/>
      <c r="F8" s="19"/>
    </row>
    <row r="9" spans="1:7" x14ac:dyDescent="0.2">
      <c r="A9" s="32" t="s">
        <v>58</v>
      </c>
      <c r="B9" s="123">
        <v>0.15</v>
      </c>
      <c r="C9" s="4"/>
      <c r="D9" s="43">
        <f>IF(Gruppe_hat_Kinder="ja",B9,0)</f>
        <v>0</v>
      </c>
      <c r="E9" s="19"/>
      <c r="F9" s="19"/>
    </row>
    <row r="10" spans="1:7" x14ac:dyDescent="0.2">
      <c r="A10" s="55"/>
      <c r="B10" s="101"/>
      <c r="C10" s="58"/>
      <c r="D10" s="59"/>
      <c r="E10" s="19"/>
      <c r="F10" s="19"/>
    </row>
    <row r="11" spans="1:7" hidden="1" x14ac:dyDescent="0.2">
      <c r="A11" s="31" t="s">
        <v>37</v>
      </c>
      <c r="B11" s="32">
        <v>12</v>
      </c>
      <c r="C11" s="53"/>
      <c r="D11" s="9"/>
    </row>
    <row r="12" spans="1:7" hidden="1" x14ac:dyDescent="0.2">
      <c r="A12" s="97"/>
      <c r="B12" s="97"/>
      <c r="C12" s="4"/>
      <c r="D12" s="1"/>
      <c r="G12" s="11"/>
    </row>
    <row r="13" spans="1:7" x14ac:dyDescent="0.2">
      <c r="A13" s="56" t="s">
        <v>45</v>
      </c>
      <c r="B13" s="102"/>
      <c r="C13" s="47">
        <f>(Total_Plätze_Berechnungen-12)/Betreuungsschlüssel</f>
        <v>-1</v>
      </c>
      <c r="D13" s="1"/>
      <c r="E13" s="84"/>
      <c r="F13" s="46"/>
      <c r="G13" s="11"/>
    </row>
    <row r="14" spans="1:7" x14ac:dyDescent="0.2">
      <c r="A14" s="6"/>
      <c r="B14" s="103"/>
      <c r="C14" s="7"/>
      <c r="D14" s="104"/>
      <c r="E14" s="83"/>
    </row>
    <row r="15" spans="1:7" x14ac:dyDescent="0.2">
      <c r="A15" s="70" t="s">
        <v>42</v>
      </c>
      <c r="B15" s="37"/>
      <c r="C15" s="68"/>
      <c r="D15" s="69">
        <f>IF(Gruppe_hat_Kinder="ja",(Ganze_Öffnungszeit/Arbeitsstunden_pro_Tag*Betriebstage_pro_Jahr/Arbeitstage_pro_Jahr) + 1*(Ganze_Öffnungszeit_minus_2_Stunden/Arbeitsstunden_pro_Tag*Betriebstage_pro_Jahr/Arbeitstage_pro_Jahr)+Krippenleitung+Geschäftsführung,0)</f>
        <v>0</v>
      </c>
      <c r="F15" s="46"/>
    </row>
    <row r="16" spans="1:7" x14ac:dyDescent="0.2">
      <c r="A16" s="33"/>
      <c r="B16" s="33"/>
      <c r="C16" s="27"/>
      <c r="D16" s="35"/>
    </row>
    <row r="17" spans="1:6" x14ac:dyDescent="0.2">
      <c r="A17" s="70" t="s">
        <v>43</v>
      </c>
      <c r="B17" s="33"/>
      <c r="C17" s="27"/>
      <c r="D17" s="39">
        <f>IF(Gruppe_hat_Kinder="ja",
Ganze_Öffnungszeit_minus_1_Stunde/Arbeitsstunden_pro_Tag*Betriebstage_pro_Jahr/Arbeitstage_pro_Jahr +
IF(Total_Plätze_Berechnungen&gt;18,
Multiplikationsfaktor*Ganze_Öffnungszeit_minus_2_Stunden/Arbeitsstunden_pro_Tag*Betriebstage_pro_Jahr/Arbeitstage_pro_Jahr,
0*Ganze_Öffnungszeit_minus_2_Stunden/Arbeitsstunden_pro_Tag*Betriebstage_pro_Jahr/Arbeitstage_pro_Jahr),0)</f>
        <v>0</v>
      </c>
      <c r="F17" s="46"/>
    </row>
    <row r="18" spans="1:6" x14ac:dyDescent="0.2">
      <c r="A18" s="33"/>
      <c r="B18" s="40"/>
      <c r="C18" s="41"/>
      <c r="D18" s="91"/>
    </row>
    <row r="19" spans="1:6" x14ac:dyDescent="0.2">
      <c r="A19" s="126" t="s">
        <v>76</v>
      </c>
      <c r="B19" s="41"/>
      <c r="C19" s="41"/>
      <c r="D19" s="42">
        <f>SUM(D15:D18)</f>
        <v>0</v>
      </c>
      <c r="F19" s="46"/>
    </row>
    <row r="22" spans="1:6" x14ac:dyDescent="0.2">
      <c r="A22" s="12"/>
    </row>
  </sheetData>
  <mergeCells count="1">
    <mergeCell ref="B1:D3"/>
  </mergeCells>
  <pageMargins left="0.70866141732283472" right="0.70866141732283472" top="0.39370078740157483" bottom="0.39370078740157483" header="0.39370078740157483" footer="0.27559055118110237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5" sqref="A25"/>
    </sheetView>
  </sheetViews>
  <sheetFormatPr baseColWidth="10" defaultRowHeight="12.75" x14ac:dyDescent="0.2"/>
  <cols>
    <col min="1" max="1" width="69.5703125" customWidth="1"/>
    <col min="4" max="4" width="20.140625" bestFit="1" customWidth="1"/>
    <col min="5" max="6" width="57.140625" customWidth="1"/>
  </cols>
  <sheetData>
    <row r="1" spans="1:7" x14ac:dyDescent="0.2">
      <c r="A1" s="73" t="s">
        <v>51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7" x14ac:dyDescent="0.2">
      <c r="A2" s="74" t="s">
        <v>59</v>
      </c>
      <c r="B2" s="134"/>
      <c r="C2" s="134"/>
      <c r="D2" s="135"/>
    </row>
    <row r="3" spans="1:7" x14ac:dyDescent="0.2">
      <c r="A3" s="77"/>
      <c r="B3" s="134"/>
      <c r="C3" s="134"/>
      <c r="D3" s="135"/>
    </row>
    <row r="4" spans="1:7" x14ac:dyDescent="0.2">
      <c r="A4" s="88" t="s">
        <v>95</v>
      </c>
      <c r="B4" s="89"/>
      <c r="C4" s="90"/>
      <c r="D4" s="120">
        <v>0</v>
      </c>
    </row>
    <row r="5" spans="1:7" x14ac:dyDescent="0.2">
      <c r="A5" s="56"/>
      <c r="B5" s="38"/>
      <c r="C5" s="27"/>
      <c r="D5" s="86"/>
    </row>
    <row r="6" spans="1:7" x14ac:dyDescent="0.2">
      <c r="A6" s="87" t="s">
        <v>47</v>
      </c>
      <c r="B6" s="81"/>
      <c r="C6" s="41"/>
      <c r="D6" s="85" t="str">
        <f>IF(Total_Plätze_Berechnungen&gt;0,"ja","nein")</f>
        <v>nein</v>
      </c>
    </row>
    <row r="7" spans="1:7" x14ac:dyDescent="0.2">
      <c r="A7" s="6"/>
      <c r="B7" s="98"/>
      <c r="C7" s="99"/>
      <c r="D7" s="100"/>
    </row>
    <row r="8" spans="1:7" x14ac:dyDescent="0.2">
      <c r="A8" s="32" t="s">
        <v>98</v>
      </c>
      <c r="B8" s="124">
        <v>0.3</v>
      </c>
      <c r="C8" s="4"/>
      <c r="D8" s="43">
        <f>IF(Gruppe_hat_Kinder="ja",B8,0)</f>
        <v>0</v>
      </c>
      <c r="E8" s="19"/>
      <c r="F8" s="19"/>
    </row>
    <row r="9" spans="1:7" x14ac:dyDescent="0.2">
      <c r="A9" s="32" t="s">
        <v>58</v>
      </c>
      <c r="B9" s="123">
        <v>0.15</v>
      </c>
      <c r="C9" s="4"/>
      <c r="D9" s="43">
        <f>IF(Gruppe_hat_Kinder="ja",B9,0)</f>
        <v>0</v>
      </c>
      <c r="E9" s="19"/>
      <c r="F9" s="19"/>
    </row>
    <row r="10" spans="1:7" x14ac:dyDescent="0.2">
      <c r="A10" s="55"/>
      <c r="B10" s="101"/>
      <c r="C10" s="58"/>
      <c r="D10" s="59"/>
      <c r="E10" s="19"/>
      <c r="F10" s="19"/>
    </row>
    <row r="11" spans="1:7" hidden="1" x14ac:dyDescent="0.2">
      <c r="A11" s="31" t="s">
        <v>37</v>
      </c>
      <c r="B11" s="32">
        <v>12</v>
      </c>
      <c r="C11" s="53"/>
      <c r="D11" s="9"/>
    </row>
    <row r="12" spans="1:7" hidden="1" x14ac:dyDescent="0.2">
      <c r="A12" s="97"/>
      <c r="B12" s="97"/>
      <c r="C12" s="4"/>
      <c r="D12" s="1"/>
      <c r="G12" s="11"/>
    </row>
    <row r="13" spans="1:7" x14ac:dyDescent="0.2">
      <c r="A13" s="56" t="s">
        <v>45</v>
      </c>
      <c r="B13" s="102"/>
      <c r="C13" s="47">
        <f>(Total_Plätze_Berechnungen-12)/Betreuungsschlüssel</f>
        <v>-1</v>
      </c>
      <c r="D13" s="1"/>
      <c r="E13" s="84"/>
      <c r="F13" s="46"/>
      <c r="G13" s="11"/>
    </row>
    <row r="14" spans="1:7" x14ac:dyDescent="0.2">
      <c r="A14" s="6"/>
      <c r="B14" s="103"/>
      <c r="C14" s="7"/>
      <c r="D14" s="104"/>
      <c r="E14" s="83"/>
    </row>
    <row r="15" spans="1:7" x14ac:dyDescent="0.2">
      <c r="A15" s="67" t="s">
        <v>42</v>
      </c>
      <c r="B15" s="37"/>
      <c r="C15" s="68"/>
      <c r="D15" s="69">
        <f>IF(Gruppe_hat_Kinder="ja",(Ganze_Öffnungszeit/Arbeitsstunden_pro_Tag*Betriebstage_pro_Jahr/Arbeitstage_pro_Jahr) + 1*(Ganze_Öffnungszeit_minus_2_Stunden/Arbeitsstunden_pro_Tag*Betriebstage_pro_Jahr/Arbeitstage_pro_Jahr)+Krippenleitung+Geschäftsführung,0)</f>
        <v>0</v>
      </c>
      <c r="F15" s="46"/>
    </row>
    <row r="16" spans="1:7" x14ac:dyDescent="0.2">
      <c r="A16" s="33"/>
      <c r="B16" s="33"/>
      <c r="C16" s="27"/>
      <c r="D16" s="35"/>
    </row>
    <row r="17" spans="1:6" x14ac:dyDescent="0.2">
      <c r="A17" s="70" t="s">
        <v>43</v>
      </c>
      <c r="B17" s="33"/>
      <c r="C17" s="27"/>
      <c r="D17" s="39">
        <f>IF(Gruppe_hat_Kinder="ja",Ganze_Öffnungszeit_minus_1_Stunde/Arbeitsstunden_pro_Tag*Betriebstage_pro_Jahr/Arbeitstage_pro_Jahr + IF(Total_Plätze_Berechnungen&gt;18,Multiplikationsfaktor*Ganze_Öffnungszeit_minus_2_Stunden/Arbeitsstunden_pro_Tag*Betriebstage_pro_Jahr/Arbeitstage_pro_Jahr,0*Ganze_Öffnungszeit_minus_2_Stunden/Arbeitsstunden_pro_Tag*Betriebstage_pro_Jahr/Arbeitstage_pro_Jahr),0)</f>
        <v>0</v>
      </c>
      <c r="F17" s="46"/>
    </row>
    <row r="18" spans="1:6" x14ac:dyDescent="0.2">
      <c r="A18" s="33"/>
      <c r="B18" s="40"/>
      <c r="C18" s="41"/>
      <c r="D18" s="91"/>
    </row>
    <row r="19" spans="1:6" x14ac:dyDescent="0.2">
      <c r="A19" s="126" t="s">
        <v>77</v>
      </c>
      <c r="B19" s="41"/>
      <c r="C19" s="41"/>
      <c r="D19" s="42">
        <f>SUM(D15:D18)</f>
        <v>0</v>
      </c>
      <c r="F19" s="46"/>
    </row>
    <row r="22" spans="1:6" x14ac:dyDescent="0.2">
      <c r="A22" s="12"/>
    </row>
    <row r="24" spans="1:6" x14ac:dyDescent="0.2">
      <c r="E24" s="46"/>
    </row>
  </sheetData>
  <mergeCells count="1">
    <mergeCell ref="B1:D3"/>
  </mergeCells>
  <pageMargins left="0.70866141732283472" right="0.70866141732283472" top="0.39370078740157483" bottom="0.39370078740157483" header="0.39370078740157483" footer="0.27559055118110237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8" sqref="A8"/>
    </sheetView>
  </sheetViews>
  <sheetFormatPr baseColWidth="10" defaultRowHeight="12.75" x14ac:dyDescent="0.2"/>
  <cols>
    <col min="1" max="1" width="69.28515625" customWidth="1"/>
    <col min="4" max="4" width="20.140625" bestFit="1" customWidth="1"/>
    <col min="5" max="6" width="57.140625" customWidth="1"/>
  </cols>
  <sheetData>
    <row r="1" spans="1:7" x14ac:dyDescent="0.2">
      <c r="A1" s="73" t="s">
        <v>52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7" x14ac:dyDescent="0.2">
      <c r="A2" s="74" t="s">
        <v>59</v>
      </c>
      <c r="B2" s="134"/>
      <c r="C2" s="134"/>
      <c r="D2" s="135"/>
    </row>
    <row r="3" spans="1:7" x14ac:dyDescent="0.2">
      <c r="A3" s="77"/>
      <c r="B3" s="134"/>
      <c r="C3" s="134"/>
      <c r="D3" s="135"/>
    </row>
    <row r="4" spans="1:7" x14ac:dyDescent="0.2">
      <c r="A4" s="88" t="s">
        <v>95</v>
      </c>
      <c r="B4" s="89"/>
      <c r="C4" s="90"/>
      <c r="D4" s="120">
        <v>0</v>
      </c>
    </row>
    <row r="5" spans="1:7" x14ac:dyDescent="0.2">
      <c r="A5" s="56"/>
      <c r="B5" s="38"/>
      <c r="C5" s="27"/>
      <c r="D5" s="86"/>
    </row>
    <row r="6" spans="1:7" x14ac:dyDescent="0.2">
      <c r="A6" s="87" t="s">
        <v>47</v>
      </c>
      <c r="B6" s="81"/>
      <c r="C6" s="41"/>
      <c r="D6" s="85" t="str">
        <f>IF(Total_Plätze_Berechnungen&gt;0,"ja","nein")</f>
        <v>nein</v>
      </c>
    </row>
    <row r="7" spans="1:7" x14ac:dyDescent="0.2">
      <c r="A7" s="6"/>
      <c r="B7" s="98"/>
      <c r="C7" s="99"/>
      <c r="D7" s="100"/>
    </row>
    <row r="8" spans="1:7" x14ac:dyDescent="0.2">
      <c r="A8" s="32" t="s">
        <v>98</v>
      </c>
      <c r="B8" s="124">
        <v>0.3</v>
      </c>
      <c r="C8" s="4"/>
      <c r="D8" s="43">
        <f>IF(Gruppe_hat_Kinder="ja",B8,0)</f>
        <v>0</v>
      </c>
      <c r="E8" s="19"/>
      <c r="F8" s="19"/>
    </row>
    <row r="9" spans="1:7" x14ac:dyDescent="0.2">
      <c r="A9" s="32" t="s">
        <v>58</v>
      </c>
      <c r="B9" s="123">
        <v>0</v>
      </c>
      <c r="C9" s="4"/>
      <c r="D9" s="43">
        <f>IF(Gruppe_hat_Kinder="ja",B9,0)</f>
        <v>0</v>
      </c>
      <c r="E9" s="19"/>
      <c r="F9" s="19"/>
    </row>
    <row r="10" spans="1:7" x14ac:dyDescent="0.2">
      <c r="A10" s="55"/>
      <c r="B10" s="101"/>
      <c r="C10" s="58"/>
      <c r="D10" s="59"/>
      <c r="E10" s="19"/>
      <c r="F10" s="19"/>
    </row>
    <row r="11" spans="1:7" hidden="1" x14ac:dyDescent="0.2">
      <c r="A11" s="31" t="s">
        <v>37</v>
      </c>
      <c r="B11" s="32">
        <v>12</v>
      </c>
      <c r="C11" s="53"/>
      <c r="D11" s="9"/>
    </row>
    <row r="12" spans="1:7" hidden="1" x14ac:dyDescent="0.2">
      <c r="A12" s="97"/>
      <c r="B12" s="97"/>
      <c r="C12" s="4"/>
      <c r="D12" s="1"/>
      <c r="G12" s="11"/>
    </row>
    <row r="13" spans="1:7" x14ac:dyDescent="0.2">
      <c r="A13" s="56" t="s">
        <v>45</v>
      </c>
      <c r="B13" s="102"/>
      <c r="C13" s="47">
        <f>(Total_Plätze_Berechnungen-12)/Betreuungsschlüssel</f>
        <v>-1</v>
      </c>
      <c r="D13" s="1"/>
      <c r="E13" s="84"/>
      <c r="F13" s="46"/>
      <c r="G13" s="11"/>
    </row>
    <row r="14" spans="1:7" x14ac:dyDescent="0.2">
      <c r="A14" s="6"/>
      <c r="B14" s="103"/>
      <c r="C14" s="7"/>
      <c r="D14" s="104"/>
      <c r="E14" s="83"/>
    </row>
    <row r="15" spans="1:7" x14ac:dyDescent="0.2">
      <c r="A15" s="67" t="s">
        <v>42</v>
      </c>
      <c r="B15" s="37"/>
      <c r="C15" s="68"/>
      <c r="D15" s="69">
        <f>IF(Gruppe_hat_Kinder="ja",(Ganze_Öffnungszeit/Arbeitsstunden_pro_Tag*Betriebstage_pro_Jahr/Arbeitstage_pro_Jahr) + 1*(Ganze_Öffnungszeit_minus_2_Stunden/Arbeitsstunden_pro_Tag*Betriebstage_pro_Jahr/Arbeitstage_pro_Jahr)+Krippenleitung+Geschäftsführung,0)</f>
        <v>0</v>
      </c>
      <c r="F15" s="46"/>
    </row>
    <row r="16" spans="1:7" x14ac:dyDescent="0.2">
      <c r="A16" s="33"/>
      <c r="B16" s="33"/>
      <c r="C16" s="27"/>
      <c r="D16" s="35"/>
    </row>
    <row r="17" spans="1:6" x14ac:dyDescent="0.2">
      <c r="A17" s="70" t="s">
        <v>43</v>
      </c>
      <c r="B17" s="33"/>
      <c r="C17" s="27"/>
      <c r="D17" s="39">
        <f>IF(Gruppe_hat_Kinder="ja",Ganze_Öffnungszeit_minus_1_Stunde/Arbeitsstunden_pro_Tag*Betriebstage_pro_Jahr/Arbeitstage_pro_Jahr + IF(Total_Plätze_Berechnungen&gt;18,Multiplikationsfaktor*Ganze_Öffnungszeit_minus_2_Stunden/Arbeitsstunden_pro_Tag*Betriebstage_pro_Jahr/Arbeitstage_pro_Jahr,0*Ganze_Öffnungszeit_minus_2_Stunden/Arbeitsstunden_pro_Tag*Betriebstage_pro_Jahr/Arbeitstage_pro_Jahr),0)</f>
        <v>0</v>
      </c>
      <c r="F17" s="46"/>
    </row>
    <row r="18" spans="1:6" x14ac:dyDescent="0.2">
      <c r="A18" s="33"/>
      <c r="B18" s="40"/>
      <c r="C18" s="41"/>
      <c r="D18" s="91"/>
    </row>
    <row r="19" spans="1:6" x14ac:dyDescent="0.2">
      <c r="A19" s="126" t="s">
        <v>78</v>
      </c>
      <c r="B19" s="41"/>
      <c r="C19" s="41"/>
      <c r="D19" s="42">
        <f>SUM(D15:D18)</f>
        <v>0</v>
      </c>
      <c r="F19" s="46"/>
    </row>
    <row r="22" spans="1:6" x14ac:dyDescent="0.2">
      <c r="A22" s="12"/>
    </row>
    <row r="24" spans="1:6" x14ac:dyDescent="0.2">
      <c r="E24" s="46"/>
    </row>
  </sheetData>
  <mergeCells count="1">
    <mergeCell ref="B1:D3"/>
  </mergeCells>
  <pageMargins left="0.70866141732283472" right="0.70866141732283472" top="0.39370078740157483" bottom="0.39370078740157483" header="0.39370078740157483" footer="0.27559055118110237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8" sqref="A28"/>
    </sheetView>
  </sheetViews>
  <sheetFormatPr baseColWidth="10" defaultRowHeight="12.75" x14ac:dyDescent="0.2"/>
  <cols>
    <col min="1" max="1" width="69.28515625" customWidth="1"/>
    <col min="4" max="4" width="20.140625" bestFit="1" customWidth="1"/>
    <col min="5" max="6" width="57.140625" customWidth="1"/>
  </cols>
  <sheetData>
    <row r="1" spans="1:7" x14ac:dyDescent="0.2">
      <c r="A1" s="73" t="s">
        <v>53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7" x14ac:dyDescent="0.2">
      <c r="A2" s="74" t="s">
        <v>59</v>
      </c>
      <c r="B2" s="134"/>
      <c r="C2" s="134"/>
      <c r="D2" s="135"/>
    </row>
    <row r="3" spans="1:7" x14ac:dyDescent="0.2">
      <c r="A3" s="77"/>
      <c r="B3" s="134"/>
      <c r="C3" s="134"/>
      <c r="D3" s="135"/>
    </row>
    <row r="4" spans="1:7" x14ac:dyDescent="0.2">
      <c r="A4" s="88" t="s">
        <v>95</v>
      </c>
      <c r="B4" s="89"/>
      <c r="C4" s="90"/>
      <c r="D4" s="120">
        <v>0</v>
      </c>
    </row>
    <row r="5" spans="1:7" x14ac:dyDescent="0.2">
      <c r="A5" s="56"/>
      <c r="B5" s="38"/>
      <c r="C5" s="27"/>
      <c r="D5" s="86"/>
    </row>
    <row r="6" spans="1:7" x14ac:dyDescent="0.2">
      <c r="A6" s="87" t="s">
        <v>47</v>
      </c>
      <c r="B6" s="81"/>
      <c r="C6" s="41"/>
      <c r="D6" s="85" t="str">
        <f>IF(Total_Plätze_Berechnungen&gt;0,"ja","nein")</f>
        <v>nein</v>
      </c>
    </row>
    <row r="7" spans="1:7" x14ac:dyDescent="0.2">
      <c r="A7" s="6"/>
      <c r="B7" s="98"/>
      <c r="C7" s="99"/>
      <c r="D7" s="100"/>
    </row>
    <row r="8" spans="1:7" x14ac:dyDescent="0.2">
      <c r="A8" s="32" t="s">
        <v>98</v>
      </c>
      <c r="B8" s="124">
        <v>0.3</v>
      </c>
      <c r="C8" s="4"/>
      <c r="D8" s="43">
        <f>IF(Gruppe_hat_Kinder="ja",B8,0)</f>
        <v>0</v>
      </c>
      <c r="E8" s="19"/>
      <c r="F8" s="19"/>
    </row>
    <row r="9" spans="1:7" x14ac:dyDescent="0.2">
      <c r="A9" s="32" t="s">
        <v>58</v>
      </c>
      <c r="B9" s="123">
        <v>0</v>
      </c>
      <c r="C9" s="4"/>
      <c r="D9" s="43">
        <f>IF(Gruppe_hat_Kinder="ja",B9,0)</f>
        <v>0</v>
      </c>
      <c r="E9" s="19"/>
      <c r="F9" s="19"/>
    </row>
    <row r="10" spans="1:7" x14ac:dyDescent="0.2">
      <c r="A10" s="55"/>
      <c r="B10" s="101"/>
      <c r="C10" s="58"/>
      <c r="D10" s="59"/>
      <c r="E10" s="19"/>
      <c r="F10" s="19"/>
    </row>
    <row r="11" spans="1:7" hidden="1" x14ac:dyDescent="0.2">
      <c r="A11" s="31" t="s">
        <v>37</v>
      </c>
      <c r="B11" s="32">
        <v>12</v>
      </c>
      <c r="C11" s="53"/>
      <c r="D11" s="9"/>
    </row>
    <row r="12" spans="1:7" hidden="1" x14ac:dyDescent="0.2">
      <c r="A12" s="97"/>
      <c r="B12" s="97"/>
      <c r="C12" s="4"/>
      <c r="D12" s="1"/>
      <c r="G12" s="11"/>
    </row>
    <row r="13" spans="1:7" x14ac:dyDescent="0.2">
      <c r="A13" s="56" t="s">
        <v>45</v>
      </c>
      <c r="B13" s="102"/>
      <c r="C13" s="47">
        <f>(Total_Plätze_Berechnungen-12)/Betreuungsschlüssel</f>
        <v>-1</v>
      </c>
      <c r="D13" s="1"/>
      <c r="E13" s="84"/>
      <c r="F13" s="46"/>
      <c r="G13" s="11"/>
    </row>
    <row r="14" spans="1:7" x14ac:dyDescent="0.2">
      <c r="A14" s="6"/>
      <c r="B14" s="103"/>
      <c r="C14" s="7"/>
      <c r="D14" s="104"/>
      <c r="E14" s="83"/>
    </row>
    <row r="15" spans="1:7" x14ac:dyDescent="0.2">
      <c r="A15" s="67" t="s">
        <v>42</v>
      </c>
      <c r="B15" s="37"/>
      <c r="C15" s="68"/>
      <c r="D15" s="69">
        <f>IF(Gruppe_hat_Kinder="ja",(Ganze_Öffnungszeit/Arbeitsstunden_pro_Tag*Betriebstage_pro_Jahr/Arbeitstage_pro_Jahr) + 1*(Ganze_Öffnungszeit_minus_2_Stunden/Arbeitsstunden_pro_Tag*Betriebstage_pro_Jahr/Arbeitstage_pro_Jahr)+Krippenleitung+Geschäftsführung,0)</f>
        <v>0</v>
      </c>
      <c r="F15" s="46"/>
    </row>
    <row r="16" spans="1:7" x14ac:dyDescent="0.2">
      <c r="A16" s="33"/>
      <c r="B16" s="33"/>
      <c r="C16" s="27"/>
      <c r="D16" s="35"/>
    </row>
    <row r="17" spans="1:6" x14ac:dyDescent="0.2">
      <c r="A17" s="70" t="s">
        <v>43</v>
      </c>
      <c r="B17" s="33"/>
      <c r="C17" s="27"/>
      <c r="D17" s="39">
        <f>IF(Gruppe_hat_Kinder="ja",Ganze_Öffnungszeit_minus_1_Stunde/Arbeitsstunden_pro_Tag*Betriebstage_pro_Jahr/Arbeitstage_pro_Jahr + IF(Total_Plätze_Berechnungen&gt;18,Multiplikationsfaktor*Ganze_Öffnungszeit_minus_2_Stunden/Arbeitsstunden_pro_Tag*Betriebstage_pro_Jahr/Arbeitstage_pro_Jahr,0*Ganze_Öffnungszeit_minus_2_Stunden/Arbeitsstunden_pro_Tag*Betriebstage_pro_Jahr/Arbeitstage_pro_Jahr),0)</f>
        <v>0</v>
      </c>
      <c r="F17" s="46"/>
    </row>
    <row r="18" spans="1:6" x14ac:dyDescent="0.2">
      <c r="A18" s="33"/>
      <c r="B18" s="40"/>
      <c r="C18" s="41"/>
      <c r="D18" s="91"/>
    </row>
    <row r="19" spans="1:6" x14ac:dyDescent="0.2">
      <c r="A19" s="126" t="s">
        <v>79</v>
      </c>
      <c r="B19" s="41"/>
      <c r="C19" s="41"/>
      <c r="D19" s="42">
        <f>SUM(D15:D18)</f>
        <v>0</v>
      </c>
      <c r="F19" s="46"/>
    </row>
    <row r="22" spans="1:6" x14ac:dyDescent="0.2">
      <c r="A22" s="12"/>
    </row>
    <row r="24" spans="1:6" x14ac:dyDescent="0.2">
      <c r="E24" s="46"/>
    </row>
  </sheetData>
  <mergeCells count="1">
    <mergeCell ref="B1:D3"/>
  </mergeCells>
  <pageMargins left="0.70866141732283472" right="0.70866141732283472" top="0.39370078740157483" bottom="0.39370078740157483" header="0.39370078740157483" footer="0.2755905511811023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36"/>
  <sheetViews>
    <sheetView workbookViewId="0">
      <selection activeCell="A29" sqref="A29"/>
    </sheetView>
  </sheetViews>
  <sheetFormatPr baseColWidth="10" defaultRowHeight="12.75" x14ac:dyDescent="0.2"/>
  <cols>
    <col min="1" max="1" width="73.28515625" customWidth="1"/>
    <col min="4" max="4" width="16.42578125" customWidth="1"/>
  </cols>
  <sheetData>
    <row r="1" spans="1:4" x14ac:dyDescent="0.2">
      <c r="A1" s="2" t="s">
        <v>60</v>
      </c>
      <c r="B1" s="130" t="s">
        <v>93</v>
      </c>
      <c r="C1" s="131"/>
      <c r="D1" s="132"/>
    </row>
    <row r="2" spans="1:4" x14ac:dyDescent="0.2">
      <c r="A2" s="5"/>
      <c r="B2" s="133"/>
      <c r="C2" s="134"/>
      <c r="D2" s="135"/>
    </row>
    <row r="3" spans="1:4" x14ac:dyDescent="0.2">
      <c r="A3" s="6"/>
      <c r="B3" s="136"/>
      <c r="C3" s="137"/>
      <c r="D3" s="138"/>
    </row>
    <row r="4" spans="1:4" x14ac:dyDescent="0.2">
      <c r="A4" s="105"/>
      <c r="B4" s="106"/>
      <c r="C4" s="106"/>
      <c r="D4" s="107"/>
    </row>
    <row r="5" spans="1:4" x14ac:dyDescent="0.2">
      <c r="A5" s="6"/>
      <c r="B5" s="48"/>
      <c r="C5" s="4"/>
      <c r="D5" s="1"/>
    </row>
    <row r="6" spans="1:4" x14ac:dyDescent="0.2">
      <c r="A6" s="10" t="s">
        <v>89</v>
      </c>
      <c r="B6" s="127">
        <f>SUM(Gruppe1:Gruppe12!B9)+SUM(Gruppe1:Gruppe12!D11)+SUM(Grossgruppe1:Grossgruppe4!D4)</f>
        <v>0</v>
      </c>
      <c r="C6" s="7"/>
      <c r="D6" s="49">
        <f>SUM(Gruppe1:Gruppe12!D8)+SUM(Gruppe1:Gruppe12!D10)+SUM(Grossgruppe1:Grossgruppe4!D4)</f>
        <v>0</v>
      </c>
    </row>
    <row r="7" spans="1:4" x14ac:dyDescent="0.2">
      <c r="A7" s="6"/>
      <c r="B7" s="4"/>
      <c r="C7" s="4"/>
      <c r="D7" s="1"/>
    </row>
    <row r="8" spans="1:4" x14ac:dyDescent="0.2">
      <c r="A8" s="6"/>
      <c r="B8" s="4"/>
      <c r="C8" s="4"/>
      <c r="D8" s="1"/>
    </row>
    <row r="9" spans="1:4" x14ac:dyDescent="0.2">
      <c r="A9" s="6"/>
      <c r="B9" s="4"/>
      <c r="C9" s="4"/>
      <c r="D9" s="1"/>
    </row>
    <row r="10" spans="1:4" x14ac:dyDescent="0.2">
      <c r="A10" s="32" t="s">
        <v>55</v>
      </c>
      <c r="B10" s="129">
        <v>12</v>
      </c>
      <c r="C10" s="4"/>
      <c r="D10" s="1"/>
    </row>
    <row r="11" spans="1:4" x14ac:dyDescent="0.2">
      <c r="A11" s="6"/>
      <c r="B11" s="4"/>
      <c r="C11" s="4"/>
      <c r="D11" s="1"/>
    </row>
    <row r="12" spans="1:4" x14ac:dyDescent="0.2">
      <c r="A12" s="5" t="s">
        <v>86</v>
      </c>
      <c r="B12" s="4"/>
      <c r="C12" s="4"/>
      <c r="D12" s="1"/>
    </row>
    <row r="13" spans="1:4" x14ac:dyDescent="0.2">
      <c r="A13" s="31" t="s">
        <v>80</v>
      </c>
      <c r="B13" s="115">
        <v>1</v>
      </c>
      <c r="C13" s="4"/>
      <c r="D13" s="1"/>
    </row>
    <row r="14" spans="1:4" x14ac:dyDescent="0.2">
      <c r="A14" s="32" t="s">
        <v>81</v>
      </c>
      <c r="B14" s="116">
        <v>2</v>
      </c>
      <c r="C14" s="4"/>
      <c r="D14" s="1"/>
    </row>
    <row r="15" spans="1:4" x14ac:dyDescent="0.2">
      <c r="A15" s="32" t="s">
        <v>91</v>
      </c>
      <c r="B15" s="116">
        <v>1</v>
      </c>
      <c r="C15" s="4"/>
      <c r="D15" s="1"/>
    </row>
    <row r="16" spans="1:4" x14ac:dyDescent="0.2">
      <c r="A16" s="32" t="s">
        <v>92</v>
      </c>
      <c r="B16" s="117">
        <v>0</v>
      </c>
      <c r="C16" s="4"/>
      <c r="D16" s="1"/>
    </row>
    <row r="17" spans="1:4" x14ac:dyDescent="0.2">
      <c r="A17" s="56" t="s">
        <v>88</v>
      </c>
      <c r="B17" s="57">
        <f>SUM(B13:B16)</f>
        <v>4</v>
      </c>
      <c r="C17" s="27"/>
      <c r="D17" s="54">
        <f>ROUND((Total_Plaetze/Schluessel_Mittelbare_Arbeit)*(Mittelbare_Arbeit_ausgebildete_Personal/Arbeitsstunden_pro_Woche)*(Betriebstage_pro_Jahr/Arbeitstage_pro_Jahr),2)</f>
        <v>0</v>
      </c>
    </row>
    <row r="18" spans="1:4" x14ac:dyDescent="0.2">
      <c r="A18" s="6"/>
      <c r="B18" s="4"/>
      <c r="C18" s="4"/>
      <c r="D18" s="1"/>
    </row>
    <row r="19" spans="1:4" x14ac:dyDescent="0.2">
      <c r="A19" s="5" t="s">
        <v>87</v>
      </c>
      <c r="B19" s="4"/>
      <c r="C19" s="4"/>
      <c r="D19" s="1"/>
    </row>
    <row r="20" spans="1:4" x14ac:dyDescent="0.2">
      <c r="A20" s="32" t="s">
        <v>83</v>
      </c>
      <c r="B20" s="115">
        <v>0</v>
      </c>
      <c r="C20" s="4"/>
      <c r="D20" s="1"/>
    </row>
    <row r="21" spans="1:4" x14ac:dyDescent="0.2">
      <c r="A21" s="32" t="s">
        <v>82</v>
      </c>
      <c r="B21" s="116">
        <v>5</v>
      </c>
      <c r="C21" s="4"/>
      <c r="D21" s="1"/>
    </row>
    <row r="22" spans="1:4" x14ac:dyDescent="0.2">
      <c r="A22" s="32" t="s">
        <v>84</v>
      </c>
      <c r="B22" s="116">
        <v>2.5</v>
      </c>
      <c r="C22" s="4"/>
      <c r="D22" s="1"/>
    </row>
    <row r="23" spans="1:4" x14ac:dyDescent="0.2">
      <c r="A23" s="32" t="s">
        <v>85</v>
      </c>
      <c r="B23" s="116">
        <v>0</v>
      </c>
      <c r="C23" s="4"/>
      <c r="D23" s="1"/>
    </row>
    <row r="24" spans="1:4" x14ac:dyDescent="0.2">
      <c r="A24" s="32" t="s">
        <v>62</v>
      </c>
      <c r="B24" s="117">
        <v>0</v>
      </c>
      <c r="C24" s="4"/>
      <c r="D24" s="1"/>
    </row>
    <row r="25" spans="1:4" x14ac:dyDescent="0.2">
      <c r="A25" s="56" t="s">
        <v>88</v>
      </c>
      <c r="B25" s="57">
        <f>SUM(B20:B24)</f>
        <v>7.5</v>
      </c>
      <c r="C25" s="27"/>
      <c r="D25" s="54">
        <f>ROUND((Total_Plaetze/Schluessel_Mittelbare_Arbeit)*(Mittelbare_Arbeit_nicht_ausgebildete_Personal/Arbeitsstunden_pro_Woche)*(Betriebstage_pro_Jahr/Arbeitstage_pro_Jahr),2)</f>
        <v>0</v>
      </c>
    </row>
    <row r="26" spans="1:4" x14ac:dyDescent="0.2">
      <c r="A26" s="6"/>
      <c r="B26" s="4"/>
      <c r="C26" s="4"/>
      <c r="D26" s="1"/>
    </row>
    <row r="27" spans="1:4" x14ac:dyDescent="0.2">
      <c r="A27" s="6"/>
      <c r="B27" s="4"/>
      <c r="C27" s="4"/>
      <c r="D27" s="1"/>
    </row>
    <row r="28" spans="1:4" x14ac:dyDescent="0.2">
      <c r="A28" s="94" t="s">
        <v>4</v>
      </c>
      <c r="B28" s="95"/>
      <c r="C28" s="95"/>
      <c r="D28" s="96">
        <f>ROUND(SUM(Gruppe1:Gruppe12!D24,D17,Grossgruppe1:Grossgruppe4!D15)*2,1)/2</f>
        <v>0</v>
      </c>
    </row>
    <row r="29" spans="1:4" s="19" customFormat="1" x14ac:dyDescent="0.2">
      <c r="A29" s="55" t="s">
        <v>96</v>
      </c>
      <c r="B29" s="18"/>
      <c r="C29" s="18"/>
      <c r="D29" s="9">
        <f>ROUND(SUM(Gruppe1:Gruppe12!D16,Grossgruppe1:Grossgruppe4!D8)*2,1)/2</f>
        <v>0</v>
      </c>
    </row>
    <row r="30" spans="1:4" s="19" customFormat="1" x14ac:dyDescent="0.2">
      <c r="A30" s="17" t="s">
        <v>27</v>
      </c>
      <c r="B30" s="18"/>
      <c r="C30" s="18"/>
      <c r="D30" s="9">
        <f>ROUND(SUM(Gruppe1:Gruppe12!D17,Grossgruppe1:Grossgruppe4!D9)*2,1)/2</f>
        <v>0</v>
      </c>
    </row>
    <row r="31" spans="1:4" s="19" customFormat="1" x14ac:dyDescent="0.2">
      <c r="A31" s="17" t="s">
        <v>30</v>
      </c>
      <c r="B31" s="18"/>
      <c r="C31" s="18"/>
      <c r="D31" s="9">
        <f>ROUND(D17*2,1)/2</f>
        <v>0</v>
      </c>
    </row>
    <row r="32" spans="1:4" x14ac:dyDescent="0.2">
      <c r="A32" s="6"/>
      <c r="B32" s="4"/>
      <c r="C32" s="4"/>
      <c r="D32" s="1"/>
    </row>
    <row r="33" spans="1:4" x14ac:dyDescent="0.2">
      <c r="A33" s="5" t="s">
        <v>5</v>
      </c>
      <c r="B33" s="4"/>
      <c r="C33" s="4"/>
      <c r="D33" s="3">
        <f>ROUND(SUM(Gruppe1:Gruppe12!D25,D25,Grossgruppe1:Grossgruppe4!D17)*2,1)/2</f>
        <v>0</v>
      </c>
    </row>
    <row r="34" spans="1:4" s="19" customFormat="1" x14ac:dyDescent="0.2">
      <c r="A34" s="17" t="s">
        <v>29</v>
      </c>
      <c r="B34" s="18"/>
      <c r="C34" s="18"/>
      <c r="D34" s="9">
        <f>ROUND(D25*2,1)/2</f>
        <v>0</v>
      </c>
    </row>
    <row r="35" spans="1:4" x14ac:dyDescent="0.2">
      <c r="A35" s="6"/>
      <c r="B35" s="4"/>
      <c r="C35" s="4"/>
      <c r="D35" s="1"/>
    </row>
    <row r="36" spans="1:4" x14ac:dyDescent="0.2">
      <c r="A36" s="125" t="s">
        <v>63</v>
      </c>
      <c r="B36" s="92"/>
      <c r="C36" s="92"/>
      <c r="D36" s="93">
        <f>SUM(D28,D33)</f>
        <v>0</v>
      </c>
    </row>
  </sheetData>
  <mergeCells count="1">
    <mergeCell ref="B1:D3"/>
  </mergeCells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G27"/>
  <sheetViews>
    <sheetView topLeftCell="A4" workbookViewId="0">
      <selection activeCell="E14" sqref="E14"/>
    </sheetView>
  </sheetViews>
  <sheetFormatPr baseColWidth="10" defaultRowHeight="12.75" x14ac:dyDescent="0.2"/>
  <cols>
    <col min="1" max="1" width="66.85546875" bestFit="1" customWidth="1"/>
    <col min="4" max="4" width="20.140625" bestFit="1" customWidth="1"/>
    <col min="5" max="6" width="57.140625" customWidth="1"/>
  </cols>
  <sheetData>
    <row r="1" spans="1:6" x14ac:dyDescent="0.2">
      <c r="A1" s="73" t="s">
        <v>8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6" x14ac:dyDescent="0.2">
      <c r="A2" s="74" t="s">
        <v>59</v>
      </c>
      <c r="B2" s="134"/>
      <c r="C2" s="134"/>
      <c r="D2" s="135"/>
    </row>
    <row r="3" spans="1:6" x14ac:dyDescent="0.2">
      <c r="A3" s="77"/>
      <c r="B3" s="134"/>
      <c r="C3" s="134"/>
      <c r="D3" s="135"/>
    </row>
    <row r="4" spans="1:6" ht="12.75" customHeight="1" x14ac:dyDescent="0.2">
      <c r="A4" s="139" t="s">
        <v>15</v>
      </c>
      <c r="B4" s="141" t="s">
        <v>10</v>
      </c>
      <c r="C4" s="141" t="s">
        <v>11</v>
      </c>
      <c r="D4" s="143" t="s">
        <v>12</v>
      </c>
    </row>
    <row r="5" spans="1:6" x14ac:dyDescent="0.2">
      <c r="A5" s="140"/>
      <c r="B5" s="142"/>
      <c r="C5" s="142"/>
      <c r="D5" s="144"/>
    </row>
    <row r="6" spans="1:6" x14ac:dyDescent="0.2">
      <c r="A6" s="31" t="s">
        <v>6</v>
      </c>
      <c r="B6" s="118">
        <v>0</v>
      </c>
      <c r="C6" s="22">
        <v>1.5</v>
      </c>
      <c r="D6" s="35">
        <f>B6*C6</f>
        <v>0</v>
      </c>
    </row>
    <row r="7" spans="1:6" x14ac:dyDescent="0.2">
      <c r="A7" s="31" t="s">
        <v>56</v>
      </c>
      <c r="B7" s="119">
        <v>0</v>
      </c>
      <c r="C7" s="22">
        <v>1</v>
      </c>
      <c r="D7" s="35">
        <f>B7*C7</f>
        <v>0</v>
      </c>
    </row>
    <row r="8" spans="1:6" x14ac:dyDescent="0.2">
      <c r="A8" s="33" t="s">
        <v>26</v>
      </c>
      <c r="B8" s="38">
        <f>SUM(B6:B7)</f>
        <v>0</v>
      </c>
      <c r="C8" s="27"/>
      <c r="D8" s="34">
        <f>SUM(D6:D7)</f>
        <v>0</v>
      </c>
    </row>
    <row r="9" spans="1:6" x14ac:dyDescent="0.2">
      <c r="A9" s="33"/>
      <c r="B9" s="38"/>
      <c r="C9" s="27"/>
      <c r="D9" s="34"/>
    </row>
    <row r="10" spans="1:6" x14ac:dyDescent="0.2">
      <c r="A10" s="88" t="s">
        <v>94</v>
      </c>
      <c r="B10" s="89"/>
      <c r="C10" s="90"/>
      <c r="D10" s="120">
        <v>0</v>
      </c>
    </row>
    <row r="11" spans="1:6" x14ac:dyDescent="0.2">
      <c r="A11" s="56"/>
      <c r="B11" s="38"/>
      <c r="C11" s="27"/>
      <c r="D11" s="86"/>
    </row>
    <row r="12" spans="1:6" x14ac:dyDescent="0.2">
      <c r="A12" s="56" t="s">
        <v>48</v>
      </c>
      <c r="B12" s="38"/>
      <c r="C12" s="27"/>
      <c r="D12" s="86">
        <f>SUM(Total_gewichtete_Plätze,Total_Standardgruppe)</f>
        <v>0</v>
      </c>
    </row>
    <row r="13" spans="1:6" x14ac:dyDescent="0.2">
      <c r="A13" s="87" t="s">
        <v>47</v>
      </c>
      <c r="B13" s="81"/>
      <c r="C13" s="41"/>
      <c r="D13" s="85" t="str">
        <f>IF(Total_Plätze_Berechnungen&gt;0,"ja","nein")</f>
        <v>nein</v>
      </c>
    </row>
    <row r="14" spans="1:6" x14ac:dyDescent="0.2">
      <c r="A14" s="77"/>
      <c r="B14" s="4"/>
      <c r="C14" s="4"/>
      <c r="D14" s="1"/>
    </row>
    <row r="15" spans="1:6" x14ac:dyDescent="0.2">
      <c r="A15" s="32" t="s">
        <v>46</v>
      </c>
      <c r="B15" s="121" t="s">
        <v>9</v>
      </c>
      <c r="C15" s="8"/>
      <c r="D15" s="82"/>
    </row>
    <row r="16" spans="1:6" x14ac:dyDescent="0.2">
      <c r="A16" s="32" t="s">
        <v>97</v>
      </c>
      <c r="B16" s="122">
        <v>0.2</v>
      </c>
      <c r="C16" s="4"/>
      <c r="D16" s="43">
        <f>IF(Gruppe_hat_Kinder="ja",B16,0)</f>
        <v>0</v>
      </c>
      <c r="E16" s="19">
        <v>1</v>
      </c>
      <c r="F16" s="19"/>
    </row>
    <row r="17" spans="1:7" x14ac:dyDescent="0.2">
      <c r="A17" s="32" t="s">
        <v>57</v>
      </c>
      <c r="B17" s="123">
        <v>0</v>
      </c>
      <c r="C17" s="4"/>
      <c r="D17" s="43">
        <f>IF(Gruppe_hat_Kinder="ja",B17,0)</f>
        <v>0</v>
      </c>
      <c r="E17" s="19"/>
      <c r="F17" s="19"/>
    </row>
    <row r="18" spans="1:7" x14ac:dyDescent="0.2">
      <c r="A18" s="78"/>
      <c r="B18" s="71"/>
      <c r="C18" s="58"/>
      <c r="D18" s="59"/>
      <c r="E18" s="19"/>
      <c r="F18" s="19"/>
    </row>
    <row r="19" spans="1:7" hidden="1" x14ac:dyDescent="0.2">
      <c r="A19" s="75" t="s">
        <v>37</v>
      </c>
      <c r="B19" s="72">
        <v>12</v>
      </c>
      <c r="C19" s="53"/>
      <c r="D19" s="9"/>
    </row>
    <row r="20" spans="1:7" x14ac:dyDescent="0.2">
      <c r="A20" s="76" t="s">
        <v>44</v>
      </c>
      <c r="B20" s="22">
        <v>1</v>
      </c>
      <c r="D20" s="1"/>
      <c r="G20" s="11"/>
    </row>
    <row r="21" spans="1:7" x14ac:dyDescent="0.2">
      <c r="A21" s="79"/>
      <c r="B21" s="58"/>
      <c r="D21" s="1"/>
      <c r="G21" s="11"/>
    </row>
    <row r="22" spans="1:7" x14ac:dyDescent="0.2">
      <c r="A22" s="80" t="s">
        <v>45</v>
      </c>
      <c r="B22" s="36"/>
      <c r="C22" s="47">
        <f>MAX(Mindestanzahl_unausgebildetes_Personal,(Total_Plätze_Berechnungen/Betreuungsschlüssel))</f>
        <v>1</v>
      </c>
      <c r="D22" s="1"/>
      <c r="E22" s="84"/>
      <c r="F22" s="46"/>
      <c r="G22" s="11"/>
    </row>
    <row r="23" spans="1:7" x14ac:dyDescent="0.2">
      <c r="A23" s="77"/>
      <c r="B23" s="4"/>
      <c r="C23" s="4"/>
      <c r="D23" s="1"/>
      <c r="E23" s="83"/>
    </row>
    <row r="24" spans="1:7" x14ac:dyDescent="0.2">
      <c r="A24" s="67" t="s">
        <v>42</v>
      </c>
      <c r="B24" s="37"/>
      <c r="C24" s="68"/>
      <c r="D24" s="69">
        <f>IF(Gruppe_hat_Kinder="ja",IF(Zweite_Gruppe="nein",Ganze_Öffnungszeit/Arbeitsstunden_pro_Tag*Betriebstage_pro_Jahr/Arbeitstage_pro_Jahr,Ganze_Öffnungszeit_minus_2_Stunden/Arbeitsstunden_pro_Tag*Betriebstage_pro_Jahr/Arbeitstage_pro_Jahr)+Krippenleitung+Geschäftsführung,0)</f>
        <v>0</v>
      </c>
      <c r="F24" s="46"/>
    </row>
    <row r="25" spans="1:7" x14ac:dyDescent="0.2">
      <c r="A25" s="70" t="s">
        <v>43</v>
      </c>
      <c r="B25" s="33"/>
      <c r="C25" s="27"/>
      <c r="D25" s="39">
        <f>IF(Gruppe_hat_Kinder="ja",IF(Zweite_Gruppe="nein",Multiplikationsfaktor*Ganze_Öffnungszeit_minus_1_Stunde/Arbeitsstunden_pro_Tag*Betriebstage_pro_Jahr/Arbeitstage_pro_Jahr,Multiplikationsfaktor*Ganze_Öffnungszeit_minus_2_Stunden/Arbeitsstunden_pro_Tag*Betriebstage_pro_Jahr/Arbeitstage_pro_Jahr),0)</f>
        <v>0</v>
      </c>
      <c r="F25" s="46"/>
    </row>
    <row r="26" spans="1:7" x14ac:dyDescent="0.2">
      <c r="A26" s="33"/>
      <c r="B26" s="40"/>
      <c r="C26" s="41"/>
      <c r="D26" s="91"/>
    </row>
    <row r="27" spans="1:7" x14ac:dyDescent="0.2">
      <c r="A27" s="126" t="s">
        <v>64</v>
      </c>
      <c r="B27" s="41"/>
      <c r="C27" s="41"/>
      <c r="D27" s="42">
        <f>SUM(D24:D26)</f>
        <v>0</v>
      </c>
      <c r="F27" s="46"/>
    </row>
  </sheetData>
  <mergeCells count="5">
    <mergeCell ref="B1:D3"/>
    <mergeCell ref="A4:A5"/>
    <mergeCell ref="B4:B5"/>
    <mergeCell ref="C4:C5"/>
    <mergeCell ref="D4:D5"/>
  </mergeCells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G32"/>
  <sheetViews>
    <sheetView workbookViewId="0">
      <selection activeCell="A16" sqref="A16"/>
    </sheetView>
  </sheetViews>
  <sheetFormatPr baseColWidth="10" defaultRowHeight="12.75" x14ac:dyDescent="0.2"/>
  <cols>
    <col min="1" max="1" width="66.85546875" bestFit="1" customWidth="1"/>
    <col min="4" max="4" width="20.140625" bestFit="1" customWidth="1"/>
    <col min="5" max="6" width="57.140625" customWidth="1"/>
  </cols>
  <sheetData>
    <row r="1" spans="1:6" x14ac:dyDescent="0.2">
      <c r="A1" s="73" t="s">
        <v>17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6" x14ac:dyDescent="0.2">
      <c r="A2" s="74" t="s">
        <v>59</v>
      </c>
      <c r="B2" s="134"/>
      <c r="C2" s="134"/>
      <c r="D2" s="135"/>
    </row>
    <row r="3" spans="1:6" x14ac:dyDescent="0.2">
      <c r="A3" s="77"/>
      <c r="B3" s="134"/>
      <c r="C3" s="134"/>
      <c r="D3" s="135"/>
    </row>
    <row r="4" spans="1:6" ht="12.75" customHeight="1" x14ac:dyDescent="0.2">
      <c r="A4" s="139" t="s">
        <v>15</v>
      </c>
      <c r="B4" s="141" t="s">
        <v>10</v>
      </c>
      <c r="C4" s="141" t="s">
        <v>11</v>
      </c>
      <c r="D4" s="143" t="s">
        <v>12</v>
      </c>
    </row>
    <row r="5" spans="1:6" x14ac:dyDescent="0.2">
      <c r="A5" s="140"/>
      <c r="B5" s="142"/>
      <c r="C5" s="142"/>
      <c r="D5" s="144"/>
    </row>
    <row r="6" spans="1:6" x14ac:dyDescent="0.2">
      <c r="A6" s="31" t="s">
        <v>6</v>
      </c>
      <c r="B6" s="118">
        <v>0</v>
      </c>
      <c r="C6" s="22">
        <v>1.5</v>
      </c>
      <c r="D6" s="35">
        <f>B6*C6</f>
        <v>0</v>
      </c>
    </row>
    <row r="7" spans="1:6" x14ac:dyDescent="0.2">
      <c r="A7" s="31" t="s">
        <v>56</v>
      </c>
      <c r="B7" s="119">
        <v>0</v>
      </c>
      <c r="C7" s="22">
        <v>1</v>
      </c>
      <c r="D7" s="35">
        <f>B7*C7</f>
        <v>0</v>
      </c>
    </row>
    <row r="8" spans="1:6" x14ac:dyDescent="0.2">
      <c r="A8" s="33" t="s">
        <v>26</v>
      </c>
      <c r="B8" s="38">
        <f>SUM(B6:B7)</f>
        <v>0</v>
      </c>
      <c r="C8" s="27"/>
      <c r="D8" s="34">
        <f>SUM(D6:D7)</f>
        <v>0</v>
      </c>
    </row>
    <row r="9" spans="1:6" x14ac:dyDescent="0.2">
      <c r="A9" s="33"/>
      <c r="B9" s="38"/>
      <c r="C9" s="27"/>
      <c r="D9" s="34"/>
    </row>
    <row r="10" spans="1:6" x14ac:dyDescent="0.2">
      <c r="A10" s="88" t="s">
        <v>94</v>
      </c>
      <c r="B10" s="89"/>
      <c r="C10" s="90"/>
      <c r="D10" s="120">
        <v>0</v>
      </c>
    </row>
    <row r="11" spans="1:6" x14ac:dyDescent="0.2">
      <c r="A11" s="56"/>
      <c r="B11" s="38"/>
      <c r="C11" s="27"/>
      <c r="D11" s="86"/>
    </row>
    <row r="12" spans="1:6" x14ac:dyDescent="0.2">
      <c r="A12" s="56" t="s">
        <v>48</v>
      </c>
      <c r="B12" s="38"/>
      <c r="C12" s="27"/>
      <c r="D12" s="86">
        <f>SUM(Total_gewichtete_Plätze,Total_Standardgruppe)</f>
        <v>0</v>
      </c>
    </row>
    <row r="13" spans="1:6" x14ac:dyDescent="0.2">
      <c r="A13" s="87" t="s">
        <v>47</v>
      </c>
      <c r="B13" s="81"/>
      <c r="C13" s="41"/>
      <c r="D13" s="85" t="str">
        <f>IF(Total_Plätze_Berechnungen&gt;0,"ja","nein")</f>
        <v>nein</v>
      </c>
    </row>
    <row r="14" spans="1:6" x14ac:dyDescent="0.2">
      <c r="A14" s="77"/>
      <c r="B14" s="4"/>
      <c r="C14" s="4"/>
      <c r="D14" s="1"/>
    </row>
    <row r="15" spans="1:6" x14ac:dyDescent="0.2">
      <c r="A15" s="32" t="s">
        <v>46</v>
      </c>
      <c r="B15" s="121" t="s">
        <v>49</v>
      </c>
      <c r="C15" s="8"/>
      <c r="D15" s="82"/>
    </row>
    <row r="16" spans="1:6" x14ac:dyDescent="0.2">
      <c r="A16" s="32" t="s">
        <v>97</v>
      </c>
      <c r="B16" s="122">
        <v>0.2</v>
      </c>
      <c r="C16" s="4"/>
      <c r="D16" s="43">
        <f>IF(Gruppe_hat_Kinder="ja",B16,0)</f>
        <v>0</v>
      </c>
      <c r="E16" s="19"/>
      <c r="F16" s="19"/>
    </row>
    <row r="17" spans="1:7" x14ac:dyDescent="0.2">
      <c r="A17" s="32" t="s">
        <v>57</v>
      </c>
      <c r="B17" s="123">
        <v>0</v>
      </c>
      <c r="C17" s="4"/>
      <c r="D17" s="43">
        <f>IF(Gruppe_hat_Kinder="ja",B17,0)</f>
        <v>0</v>
      </c>
      <c r="E17" s="19"/>
      <c r="F17" s="19"/>
    </row>
    <row r="18" spans="1:7" x14ac:dyDescent="0.2">
      <c r="A18" s="78"/>
      <c r="B18" s="71"/>
      <c r="C18" s="58"/>
      <c r="D18" s="59"/>
      <c r="E18" s="19"/>
      <c r="F18" s="19"/>
    </row>
    <row r="19" spans="1:7" hidden="1" x14ac:dyDescent="0.2">
      <c r="A19" s="75" t="s">
        <v>37</v>
      </c>
      <c r="B19" s="72">
        <v>12</v>
      </c>
      <c r="C19" s="53"/>
      <c r="D19" s="9"/>
    </row>
    <row r="20" spans="1:7" x14ac:dyDescent="0.2">
      <c r="A20" s="76" t="s">
        <v>44</v>
      </c>
      <c r="B20" s="22">
        <v>1</v>
      </c>
      <c r="D20" s="1"/>
      <c r="G20" s="11"/>
    </row>
    <row r="21" spans="1:7" x14ac:dyDescent="0.2">
      <c r="A21" s="79"/>
      <c r="B21" s="58"/>
      <c r="D21" s="1"/>
      <c r="G21" s="11"/>
    </row>
    <row r="22" spans="1:7" x14ac:dyDescent="0.2">
      <c r="A22" s="80" t="s">
        <v>45</v>
      </c>
      <c r="B22" s="36"/>
      <c r="C22" s="47">
        <f>MAX(Mindestanzahl_unausgebildetes_Personal,(Total_Plätze_Berechnungen/Betreuungsschlüssel))</f>
        <v>1</v>
      </c>
      <c r="D22" s="1"/>
      <c r="E22" s="84"/>
      <c r="F22" s="46"/>
      <c r="G22" s="11"/>
    </row>
    <row r="23" spans="1:7" x14ac:dyDescent="0.2">
      <c r="A23" s="77"/>
      <c r="B23" s="4"/>
      <c r="C23" s="4"/>
      <c r="D23" s="1"/>
      <c r="E23" s="83"/>
    </row>
    <row r="24" spans="1:7" x14ac:dyDescent="0.2">
      <c r="A24" s="67" t="s">
        <v>42</v>
      </c>
      <c r="B24" s="37"/>
      <c r="C24" s="68"/>
      <c r="D24" s="69">
        <f>IF(Gruppe_hat_Kinder="ja",IF(Zweite_Gruppe="nein",Ganze_Öffnungszeit/Arbeitsstunden_pro_Tag*Betriebstage_pro_Jahr/Arbeitstage_pro_Jahr,Ganze_Öffnungszeit_minus_2_Stunden/Arbeitsstunden_pro_Tag*Betriebstage_pro_Jahr/Arbeitstage_pro_Jahr)+Krippenleitung+Geschäftsführung,0)</f>
        <v>0</v>
      </c>
      <c r="F24" s="46"/>
    </row>
    <row r="25" spans="1:7" x14ac:dyDescent="0.2">
      <c r="A25" s="70" t="s">
        <v>43</v>
      </c>
      <c r="B25" s="33"/>
      <c r="C25" s="27"/>
      <c r="D25" s="39">
        <f>IF(Gruppe_hat_Kinder="ja",IF(Zweite_Gruppe="nein",Multiplikationsfaktor*Ganze_Öffnungszeit_minus_1_Stunde/Arbeitsstunden_pro_Tag*Betriebstage_pro_Jahr/Arbeitstage_pro_Jahr,Multiplikationsfaktor*Ganze_Öffnungszeit_minus_2_Stunden/Arbeitsstunden_pro_Tag*Betriebstage_pro_Jahr/Arbeitstage_pro_Jahr),0)</f>
        <v>0</v>
      </c>
      <c r="F25" s="46"/>
    </row>
    <row r="26" spans="1:7" x14ac:dyDescent="0.2">
      <c r="A26" s="33"/>
      <c r="B26" s="40"/>
      <c r="C26" s="41"/>
      <c r="D26" s="91"/>
    </row>
    <row r="27" spans="1:7" x14ac:dyDescent="0.2">
      <c r="A27" s="126" t="s">
        <v>65</v>
      </c>
      <c r="B27" s="41"/>
      <c r="C27" s="41"/>
      <c r="D27" s="42">
        <f>SUM(D24:D26)</f>
        <v>0</v>
      </c>
      <c r="F27" s="46"/>
    </row>
    <row r="30" spans="1:7" x14ac:dyDescent="0.2">
      <c r="A30" s="12"/>
    </row>
    <row r="32" spans="1:7" x14ac:dyDescent="0.2">
      <c r="E32" s="46"/>
    </row>
  </sheetData>
  <mergeCells count="5">
    <mergeCell ref="B1:D3"/>
    <mergeCell ref="A4:A5"/>
    <mergeCell ref="B4:B5"/>
    <mergeCell ref="C4:C5"/>
    <mergeCell ref="D4:D5"/>
  </mergeCells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G32"/>
  <sheetViews>
    <sheetView workbookViewId="0">
      <selection activeCell="A16" sqref="A16"/>
    </sheetView>
  </sheetViews>
  <sheetFormatPr baseColWidth="10" defaultRowHeight="12.75" x14ac:dyDescent="0.2"/>
  <cols>
    <col min="1" max="1" width="66.85546875" bestFit="1" customWidth="1"/>
    <col min="4" max="4" width="20.140625" bestFit="1" customWidth="1"/>
    <col min="5" max="6" width="57.140625" customWidth="1"/>
  </cols>
  <sheetData>
    <row r="1" spans="1:6" x14ac:dyDescent="0.2">
      <c r="A1" s="73" t="s">
        <v>16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6" x14ac:dyDescent="0.2">
      <c r="A2" s="74" t="s">
        <v>59</v>
      </c>
      <c r="B2" s="134"/>
      <c r="C2" s="134"/>
      <c r="D2" s="135"/>
    </row>
    <row r="3" spans="1:6" x14ac:dyDescent="0.2">
      <c r="A3" s="77"/>
      <c r="B3" s="134"/>
      <c r="C3" s="134"/>
      <c r="D3" s="135"/>
    </row>
    <row r="4" spans="1:6" ht="12.75" customHeight="1" x14ac:dyDescent="0.2">
      <c r="A4" s="139" t="s">
        <v>15</v>
      </c>
      <c r="B4" s="141" t="s">
        <v>10</v>
      </c>
      <c r="C4" s="141" t="s">
        <v>11</v>
      </c>
      <c r="D4" s="143" t="s">
        <v>12</v>
      </c>
    </row>
    <row r="5" spans="1:6" x14ac:dyDescent="0.2">
      <c r="A5" s="140"/>
      <c r="B5" s="142"/>
      <c r="C5" s="142"/>
      <c r="D5" s="144"/>
    </row>
    <row r="6" spans="1:6" x14ac:dyDescent="0.2">
      <c r="A6" s="31" t="s">
        <v>6</v>
      </c>
      <c r="B6" s="118">
        <v>0</v>
      </c>
      <c r="C6" s="22">
        <v>1.5</v>
      </c>
      <c r="D6" s="35">
        <f>B6*C6</f>
        <v>0</v>
      </c>
    </row>
    <row r="7" spans="1:6" x14ac:dyDescent="0.2">
      <c r="A7" s="31" t="s">
        <v>56</v>
      </c>
      <c r="B7" s="119">
        <v>0</v>
      </c>
      <c r="C7" s="22">
        <v>1</v>
      </c>
      <c r="D7" s="35">
        <f>B7*C7</f>
        <v>0</v>
      </c>
    </row>
    <row r="8" spans="1:6" x14ac:dyDescent="0.2">
      <c r="A8" s="33" t="s">
        <v>26</v>
      </c>
      <c r="B8" s="38">
        <f>SUM(B6:B7)</f>
        <v>0</v>
      </c>
      <c r="C8" s="27"/>
      <c r="D8" s="34">
        <f>SUM(D6:D7)</f>
        <v>0</v>
      </c>
    </row>
    <row r="9" spans="1:6" x14ac:dyDescent="0.2">
      <c r="A9" s="33"/>
      <c r="B9" s="38"/>
      <c r="C9" s="27"/>
      <c r="D9" s="34"/>
    </row>
    <row r="10" spans="1:6" x14ac:dyDescent="0.2">
      <c r="A10" s="88" t="s">
        <v>94</v>
      </c>
      <c r="B10" s="89"/>
      <c r="C10" s="90"/>
      <c r="D10" s="120">
        <v>0</v>
      </c>
    </row>
    <row r="11" spans="1:6" x14ac:dyDescent="0.2">
      <c r="A11" s="56"/>
      <c r="B11" s="38"/>
      <c r="C11" s="27"/>
      <c r="D11" s="86"/>
    </row>
    <row r="12" spans="1:6" x14ac:dyDescent="0.2">
      <c r="A12" s="56" t="s">
        <v>48</v>
      </c>
      <c r="B12" s="38"/>
      <c r="C12" s="27"/>
      <c r="D12" s="86">
        <f>SUM(Total_gewichtete_Plätze,Total_Standardgruppe)</f>
        <v>0</v>
      </c>
    </row>
    <row r="13" spans="1:6" x14ac:dyDescent="0.2">
      <c r="A13" s="87" t="s">
        <v>47</v>
      </c>
      <c r="B13" s="81"/>
      <c r="C13" s="41"/>
      <c r="D13" s="85" t="str">
        <f>IF(Total_Plätze_Berechnungen&gt;0,"ja","nein")</f>
        <v>nein</v>
      </c>
    </row>
    <row r="14" spans="1:6" x14ac:dyDescent="0.2">
      <c r="A14" s="77"/>
      <c r="B14" s="4"/>
      <c r="C14" s="4"/>
      <c r="D14" s="1"/>
    </row>
    <row r="15" spans="1:6" x14ac:dyDescent="0.2">
      <c r="A15" s="32" t="s">
        <v>46</v>
      </c>
      <c r="B15" s="121" t="s">
        <v>9</v>
      </c>
      <c r="C15" s="8"/>
      <c r="D15" s="82"/>
    </row>
    <row r="16" spans="1:6" x14ac:dyDescent="0.2">
      <c r="A16" s="32" t="s">
        <v>97</v>
      </c>
      <c r="B16" s="122">
        <v>0.2</v>
      </c>
      <c r="C16" s="4"/>
      <c r="D16" s="43">
        <f>IF(Gruppe_hat_Kinder="ja",B16,0)</f>
        <v>0</v>
      </c>
      <c r="E16" s="19"/>
      <c r="F16" s="19"/>
    </row>
    <row r="17" spans="1:7" x14ac:dyDescent="0.2">
      <c r="A17" s="32" t="s">
        <v>57</v>
      </c>
      <c r="B17" s="123">
        <v>0</v>
      </c>
      <c r="C17" s="4"/>
      <c r="D17" s="43">
        <f>IF(Gruppe_hat_Kinder="ja",B17,0)</f>
        <v>0</v>
      </c>
      <c r="E17" s="19"/>
      <c r="F17" s="19"/>
    </row>
    <row r="18" spans="1:7" x14ac:dyDescent="0.2">
      <c r="A18" s="78"/>
      <c r="B18" s="71"/>
      <c r="C18" s="58"/>
      <c r="D18" s="59"/>
      <c r="E18" s="19"/>
      <c r="F18" s="19"/>
    </row>
    <row r="19" spans="1:7" hidden="1" x14ac:dyDescent="0.2">
      <c r="A19" s="75" t="s">
        <v>37</v>
      </c>
      <c r="B19" s="72">
        <v>12</v>
      </c>
      <c r="C19" s="53"/>
      <c r="D19" s="9"/>
    </row>
    <row r="20" spans="1:7" x14ac:dyDescent="0.2">
      <c r="A20" s="76" t="s">
        <v>44</v>
      </c>
      <c r="B20" s="22">
        <v>1</v>
      </c>
      <c r="D20" s="1"/>
      <c r="G20" s="11"/>
    </row>
    <row r="21" spans="1:7" x14ac:dyDescent="0.2">
      <c r="A21" s="79"/>
      <c r="B21" s="58"/>
      <c r="D21" s="1"/>
      <c r="G21" s="11"/>
    </row>
    <row r="22" spans="1:7" x14ac:dyDescent="0.2">
      <c r="A22" s="80" t="s">
        <v>45</v>
      </c>
      <c r="B22" s="36"/>
      <c r="C22" s="47">
        <f>MAX(Mindestanzahl_unausgebildetes_Personal,(Total_Plätze_Berechnungen/Betreuungsschlüssel))</f>
        <v>1</v>
      </c>
      <c r="D22" s="1"/>
      <c r="E22" s="84"/>
      <c r="F22" s="46"/>
      <c r="G22" s="11"/>
    </row>
    <row r="23" spans="1:7" x14ac:dyDescent="0.2">
      <c r="A23" s="77"/>
      <c r="B23" s="4"/>
      <c r="C23" s="4"/>
      <c r="D23" s="1"/>
      <c r="E23" s="83"/>
    </row>
    <row r="24" spans="1:7" x14ac:dyDescent="0.2">
      <c r="A24" s="67" t="s">
        <v>42</v>
      </c>
      <c r="B24" s="37"/>
      <c r="C24" s="68"/>
      <c r="D24" s="69">
        <f>IF(Gruppe_hat_Kinder="ja",IF(Zweite_Gruppe="nein",Ganze_Öffnungszeit/Arbeitsstunden_pro_Tag*Betriebstage_pro_Jahr/Arbeitstage_pro_Jahr,Ganze_Öffnungszeit_minus_2_Stunden/Arbeitsstunden_pro_Tag*Betriebstage_pro_Jahr/Arbeitstage_pro_Jahr)+Krippenleitung+Geschäftsführung,0)</f>
        <v>0</v>
      </c>
      <c r="F24" s="46"/>
    </row>
    <row r="25" spans="1:7" x14ac:dyDescent="0.2">
      <c r="A25" s="70" t="s">
        <v>43</v>
      </c>
      <c r="B25" s="33"/>
      <c r="C25" s="27"/>
      <c r="D25" s="39">
        <f>IF(Gruppe_hat_Kinder="ja",IF(Zweite_Gruppe="nein",Multiplikationsfaktor*Ganze_Öffnungszeit_minus_1_Stunde/Arbeitsstunden_pro_Tag*Betriebstage_pro_Jahr/Arbeitstage_pro_Jahr,Multiplikationsfaktor*Ganze_Öffnungszeit_minus_2_Stunden/Arbeitsstunden_pro_Tag*Betriebstage_pro_Jahr/Arbeitstage_pro_Jahr),0)</f>
        <v>0</v>
      </c>
      <c r="F25" s="46"/>
    </row>
    <row r="26" spans="1:7" x14ac:dyDescent="0.2">
      <c r="A26" s="33"/>
      <c r="B26" s="40"/>
      <c r="C26" s="41"/>
      <c r="D26" s="91"/>
    </row>
    <row r="27" spans="1:7" x14ac:dyDescent="0.2">
      <c r="A27" s="126" t="s">
        <v>66</v>
      </c>
      <c r="B27" s="41"/>
      <c r="C27" s="41"/>
      <c r="D27" s="42">
        <f>SUM(D24:D26)</f>
        <v>0</v>
      </c>
      <c r="F27" s="46"/>
    </row>
    <row r="30" spans="1:7" x14ac:dyDescent="0.2">
      <c r="A30" s="12"/>
    </row>
    <row r="32" spans="1:7" x14ac:dyDescent="0.2">
      <c r="E32" s="46"/>
    </row>
  </sheetData>
  <mergeCells count="5">
    <mergeCell ref="B1:D3"/>
    <mergeCell ref="A4:A5"/>
    <mergeCell ref="B4:B5"/>
    <mergeCell ref="C4:C5"/>
    <mergeCell ref="D4:D5"/>
  </mergeCells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G32"/>
  <sheetViews>
    <sheetView workbookViewId="0">
      <selection activeCell="A16" sqref="A16"/>
    </sheetView>
  </sheetViews>
  <sheetFormatPr baseColWidth="10" defaultRowHeight="12.75" x14ac:dyDescent="0.2"/>
  <cols>
    <col min="1" max="1" width="66.85546875" bestFit="1" customWidth="1"/>
    <col min="4" max="4" width="20.140625" bestFit="1" customWidth="1"/>
    <col min="5" max="6" width="57.140625" customWidth="1"/>
  </cols>
  <sheetData>
    <row r="1" spans="1:6" x14ac:dyDescent="0.2">
      <c r="A1" s="73" t="s">
        <v>18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6" x14ac:dyDescent="0.2">
      <c r="A2" s="74" t="s">
        <v>59</v>
      </c>
      <c r="B2" s="134"/>
      <c r="C2" s="134"/>
      <c r="D2" s="135"/>
    </row>
    <row r="3" spans="1:6" x14ac:dyDescent="0.2">
      <c r="A3" s="77"/>
      <c r="B3" s="134"/>
      <c r="C3" s="134"/>
      <c r="D3" s="135"/>
    </row>
    <row r="4" spans="1:6" ht="12.75" customHeight="1" x14ac:dyDescent="0.2">
      <c r="A4" s="139" t="s">
        <v>15</v>
      </c>
      <c r="B4" s="141" t="s">
        <v>10</v>
      </c>
      <c r="C4" s="141" t="s">
        <v>11</v>
      </c>
      <c r="D4" s="143" t="s">
        <v>12</v>
      </c>
    </row>
    <row r="5" spans="1:6" x14ac:dyDescent="0.2">
      <c r="A5" s="140"/>
      <c r="B5" s="142"/>
      <c r="C5" s="142"/>
      <c r="D5" s="144"/>
    </row>
    <row r="6" spans="1:6" x14ac:dyDescent="0.2">
      <c r="A6" s="31" t="s">
        <v>6</v>
      </c>
      <c r="B6" s="118">
        <v>0</v>
      </c>
      <c r="C6" s="22">
        <v>1.5</v>
      </c>
      <c r="D6" s="35">
        <f>B6*C6</f>
        <v>0</v>
      </c>
    </row>
    <row r="7" spans="1:6" x14ac:dyDescent="0.2">
      <c r="A7" s="31" t="s">
        <v>56</v>
      </c>
      <c r="B7" s="119">
        <v>0</v>
      </c>
      <c r="C7" s="22">
        <v>1</v>
      </c>
      <c r="D7" s="35">
        <f>B7*C7</f>
        <v>0</v>
      </c>
    </row>
    <row r="8" spans="1:6" x14ac:dyDescent="0.2">
      <c r="A8" s="33" t="s">
        <v>26</v>
      </c>
      <c r="B8" s="38">
        <f>SUM(B6:B7)</f>
        <v>0</v>
      </c>
      <c r="C8" s="27"/>
      <c r="D8" s="34">
        <f>SUM(D6:D7)</f>
        <v>0</v>
      </c>
    </row>
    <row r="9" spans="1:6" x14ac:dyDescent="0.2">
      <c r="A9" s="33"/>
      <c r="B9" s="38"/>
      <c r="C9" s="27"/>
      <c r="D9" s="34"/>
    </row>
    <row r="10" spans="1:6" x14ac:dyDescent="0.2">
      <c r="A10" s="88" t="s">
        <v>94</v>
      </c>
      <c r="B10" s="89"/>
      <c r="C10" s="90"/>
      <c r="D10" s="120">
        <v>0</v>
      </c>
    </row>
    <row r="11" spans="1:6" x14ac:dyDescent="0.2">
      <c r="A11" s="56"/>
      <c r="B11" s="38"/>
      <c r="C11" s="27"/>
      <c r="D11" s="86"/>
    </row>
    <row r="12" spans="1:6" x14ac:dyDescent="0.2">
      <c r="A12" s="56" t="s">
        <v>48</v>
      </c>
      <c r="B12" s="38"/>
      <c r="C12" s="27"/>
      <c r="D12" s="86">
        <f>SUM(Total_gewichtete_Plätze,Total_Standardgruppe)</f>
        <v>0</v>
      </c>
    </row>
    <row r="13" spans="1:6" x14ac:dyDescent="0.2">
      <c r="A13" s="87" t="s">
        <v>47</v>
      </c>
      <c r="B13" s="81"/>
      <c r="C13" s="41"/>
      <c r="D13" s="85" t="str">
        <f>IF(Total_Plätze_Berechnungen&gt;0,"ja","nein")</f>
        <v>nein</v>
      </c>
    </row>
    <row r="14" spans="1:6" x14ac:dyDescent="0.2">
      <c r="A14" s="77"/>
      <c r="B14" s="4"/>
      <c r="C14" s="4"/>
      <c r="D14" s="1"/>
    </row>
    <row r="15" spans="1:6" x14ac:dyDescent="0.2">
      <c r="A15" s="32" t="s">
        <v>46</v>
      </c>
      <c r="B15" s="121" t="s">
        <v>49</v>
      </c>
      <c r="C15" s="8"/>
      <c r="D15" s="82"/>
    </row>
    <row r="16" spans="1:6" x14ac:dyDescent="0.2">
      <c r="A16" s="32" t="s">
        <v>97</v>
      </c>
      <c r="B16" s="122">
        <v>0.2</v>
      </c>
      <c r="C16" s="4"/>
      <c r="D16" s="43">
        <f>IF(Gruppe_hat_Kinder="ja",B16,0)</f>
        <v>0</v>
      </c>
      <c r="E16" s="19"/>
      <c r="F16" s="19"/>
    </row>
    <row r="17" spans="1:7" x14ac:dyDescent="0.2">
      <c r="A17" s="32" t="s">
        <v>57</v>
      </c>
      <c r="B17" s="123">
        <v>0</v>
      </c>
      <c r="C17" s="4"/>
      <c r="D17" s="43">
        <f>IF(Gruppe_hat_Kinder="ja",B17,0)</f>
        <v>0</v>
      </c>
      <c r="E17" s="19"/>
      <c r="F17" s="19"/>
    </row>
    <row r="18" spans="1:7" x14ac:dyDescent="0.2">
      <c r="A18" s="78"/>
      <c r="B18" s="71"/>
      <c r="C18" s="58"/>
      <c r="D18" s="59"/>
      <c r="E18" s="19"/>
      <c r="F18" s="19"/>
    </row>
    <row r="19" spans="1:7" hidden="1" x14ac:dyDescent="0.2">
      <c r="A19" s="75" t="s">
        <v>37</v>
      </c>
      <c r="B19" s="72">
        <v>12</v>
      </c>
      <c r="C19" s="53"/>
      <c r="D19" s="9"/>
    </row>
    <row r="20" spans="1:7" x14ac:dyDescent="0.2">
      <c r="A20" s="76" t="s">
        <v>44</v>
      </c>
      <c r="B20" s="22">
        <v>1</v>
      </c>
      <c r="D20" s="1"/>
      <c r="G20" s="11"/>
    </row>
    <row r="21" spans="1:7" x14ac:dyDescent="0.2">
      <c r="A21" s="79"/>
      <c r="B21" s="58"/>
      <c r="D21" s="1"/>
      <c r="G21" s="11"/>
    </row>
    <row r="22" spans="1:7" x14ac:dyDescent="0.2">
      <c r="A22" s="80" t="s">
        <v>45</v>
      </c>
      <c r="B22" s="36"/>
      <c r="C22" s="47">
        <f>MAX(Mindestanzahl_unausgebildetes_Personal,(Total_Plätze_Berechnungen/Betreuungsschlüssel))</f>
        <v>1</v>
      </c>
      <c r="D22" s="1"/>
      <c r="E22" s="84"/>
      <c r="F22" s="46"/>
      <c r="G22" s="11"/>
    </row>
    <row r="23" spans="1:7" x14ac:dyDescent="0.2">
      <c r="A23" s="77"/>
      <c r="B23" s="4"/>
      <c r="C23" s="4"/>
      <c r="D23" s="1"/>
      <c r="E23" s="83"/>
    </row>
    <row r="24" spans="1:7" x14ac:dyDescent="0.2">
      <c r="A24" s="67" t="s">
        <v>42</v>
      </c>
      <c r="B24" s="37"/>
      <c r="C24" s="68"/>
      <c r="D24" s="69">
        <f>IF(Gruppe_hat_Kinder="ja",IF(Zweite_Gruppe="nein",Ganze_Öffnungszeit/Arbeitsstunden_pro_Tag*Betriebstage_pro_Jahr/Arbeitstage_pro_Jahr,Ganze_Öffnungszeit_minus_2_Stunden/Arbeitsstunden_pro_Tag*Betriebstage_pro_Jahr/Arbeitstage_pro_Jahr)+Krippenleitung+Geschäftsführung,0)</f>
        <v>0</v>
      </c>
      <c r="F24" s="46"/>
    </row>
    <row r="25" spans="1:7" x14ac:dyDescent="0.2">
      <c r="A25" s="70" t="s">
        <v>43</v>
      </c>
      <c r="B25" s="33"/>
      <c r="C25" s="27"/>
      <c r="D25" s="39">
        <f>IF(Gruppe_hat_Kinder="ja",IF(Zweite_Gruppe="nein",Multiplikationsfaktor*Ganze_Öffnungszeit_minus_1_Stunde/Arbeitsstunden_pro_Tag*Betriebstage_pro_Jahr/Arbeitstage_pro_Jahr,Multiplikationsfaktor*Ganze_Öffnungszeit_minus_2_Stunden/Arbeitsstunden_pro_Tag*Betriebstage_pro_Jahr/Arbeitstage_pro_Jahr),0)</f>
        <v>0</v>
      </c>
      <c r="F25" s="46"/>
    </row>
    <row r="26" spans="1:7" x14ac:dyDescent="0.2">
      <c r="A26" s="33"/>
      <c r="B26" s="40"/>
      <c r="C26" s="41"/>
      <c r="D26" s="91"/>
    </row>
    <row r="27" spans="1:7" x14ac:dyDescent="0.2">
      <c r="A27" s="126" t="s">
        <v>67</v>
      </c>
      <c r="B27" s="41"/>
      <c r="C27" s="41"/>
      <c r="D27" s="42">
        <f>SUM(D24:D26)</f>
        <v>0</v>
      </c>
      <c r="F27" s="46"/>
    </row>
    <row r="30" spans="1:7" x14ac:dyDescent="0.2">
      <c r="A30" s="12"/>
    </row>
    <row r="32" spans="1:7" x14ac:dyDescent="0.2">
      <c r="E32" s="46"/>
    </row>
  </sheetData>
  <mergeCells count="5">
    <mergeCell ref="B1:D3"/>
    <mergeCell ref="A4:A5"/>
    <mergeCell ref="B4:B5"/>
    <mergeCell ref="C4:C5"/>
    <mergeCell ref="D4:D5"/>
  </mergeCells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G32"/>
  <sheetViews>
    <sheetView workbookViewId="0">
      <selection activeCell="A16" sqref="A16"/>
    </sheetView>
  </sheetViews>
  <sheetFormatPr baseColWidth="10" defaultRowHeight="12.75" x14ac:dyDescent="0.2"/>
  <cols>
    <col min="1" max="1" width="66.85546875" bestFit="1" customWidth="1"/>
    <col min="4" max="4" width="20.140625" bestFit="1" customWidth="1"/>
    <col min="5" max="6" width="57.140625" customWidth="1"/>
  </cols>
  <sheetData>
    <row r="1" spans="1:6" x14ac:dyDescent="0.2">
      <c r="A1" s="73" t="s">
        <v>19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6" x14ac:dyDescent="0.2">
      <c r="A2" s="74" t="s">
        <v>59</v>
      </c>
      <c r="B2" s="134"/>
      <c r="C2" s="134"/>
      <c r="D2" s="135"/>
    </row>
    <row r="3" spans="1:6" x14ac:dyDescent="0.2">
      <c r="A3" s="77"/>
      <c r="B3" s="134"/>
      <c r="C3" s="134"/>
      <c r="D3" s="135"/>
    </row>
    <row r="4" spans="1:6" ht="12.75" customHeight="1" x14ac:dyDescent="0.2">
      <c r="A4" s="139" t="s">
        <v>15</v>
      </c>
      <c r="B4" s="141" t="s">
        <v>10</v>
      </c>
      <c r="C4" s="141" t="s">
        <v>11</v>
      </c>
      <c r="D4" s="143" t="s">
        <v>12</v>
      </c>
    </row>
    <row r="5" spans="1:6" x14ac:dyDescent="0.2">
      <c r="A5" s="140"/>
      <c r="B5" s="142"/>
      <c r="C5" s="142"/>
      <c r="D5" s="144"/>
    </row>
    <row r="6" spans="1:6" x14ac:dyDescent="0.2">
      <c r="A6" s="31" t="s">
        <v>6</v>
      </c>
      <c r="B6" s="118">
        <v>0</v>
      </c>
      <c r="C6" s="22">
        <v>1.5</v>
      </c>
      <c r="D6" s="35">
        <f>B6*C6</f>
        <v>0</v>
      </c>
    </row>
    <row r="7" spans="1:6" x14ac:dyDescent="0.2">
      <c r="A7" s="31" t="s">
        <v>56</v>
      </c>
      <c r="B7" s="119">
        <v>0</v>
      </c>
      <c r="C7" s="22">
        <v>1</v>
      </c>
      <c r="D7" s="35">
        <f>B7*C7</f>
        <v>0</v>
      </c>
    </row>
    <row r="8" spans="1:6" x14ac:dyDescent="0.2">
      <c r="A8" s="33" t="s">
        <v>26</v>
      </c>
      <c r="B8" s="38">
        <f>SUM(B6:B7)</f>
        <v>0</v>
      </c>
      <c r="C8" s="27"/>
      <c r="D8" s="34">
        <f>SUM(D6:D7)</f>
        <v>0</v>
      </c>
    </row>
    <row r="9" spans="1:6" x14ac:dyDescent="0.2">
      <c r="A9" s="33"/>
      <c r="B9" s="38"/>
      <c r="C9" s="27"/>
      <c r="D9" s="34"/>
    </row>
    <row r="10" spans="1:6" x14ac:dyDescent="0.2">
      <c r="A10" s="88" t="s">
        <v>94</v>
      </c>
      <c r="B10" s="89"/>
      <c r="C10" s="90"/>
      <c r="D10" s="120">
        <v>0</v>
      </c>
    </row>
    <row r="11" spans="1:6" x14ac:dyDescent="0.2">
      <c r="A11" s="56"/>
      <c r="B11" s="38"/>
      <c r="C11" s="27"/>
      <c r="D11" s="86"/>
    </row>
    <row r="12" spans="1:6" x14ac:dyDescent="0.2">
      <c r="A12" s="56" t="s">
        <v>48</v>
      </c>
      <c r="B12" s="38"/>
      <c r="C12" s="27"/>
      <c r="D12" s="86">
        <f>SUM(Total_gewichtete_Plätze,Total_Standardgruppe)</f>
        <v>0</v>
      </c>
    </row>
    <row r="13" spans="1:6" x14ac:dyDescent="0.2">
      <c r="A13" s="87" t="s">
        <v>47</v>
      </c>
      <c r="B13" s="81"/>
      <c r="C13" s="41"/>
      <c r="D13" s="85" t="str">
        <f>IF(Total_Plätze_Berechnungen&gt;0,"ja","nein")</f>
        <v>nein</v>
      </c>
    </row>
    <row r="14" spans="1:6" x14ac:dyDescent="0.2">
      <c r="A14" s="77"/>
      <c r="B14" s="4"/>
      <c r="C14" s="4"/>
      <c r="D14" s="1"/>
    </row>
    <row r="15" spans="1:6" x14ac:dyDescent="0.2">
      <c r="A15" s="32" t="s">
        <v>46</v>
      </c>
      <c r="B15" s="121" t="s">
        <v>9</v>
      </c>
      <c r="C15" s="8"/>
      <c r="D15" s="82"/>
    </row>
    <row r="16" spans="1:6" x14ac:dyDescent="0.2">
      <c r="A16" s="32" t="s">
        <v>97</v>
      </c>
      <c r="B16" s="122">
        <v>0.2</v>
      </c>
      <c r="C16" s="4"/>
      <c r="D16" s="43">
        <f>IF(Gruppe_hat_Kinder="ja",B16,0)</f>
        <v>0</v>
      </c>
      <c r="E16" s="19"/>
      <c r="F16" s="19"/>
    </row>
    <row r="17" spans="1:7" x14ac:dyDescent="0.2">
      <c r="A17" s="32" t="s">
        <v>57</v>
      </c>
      <c r="B17" s="123">
        <v>0</v>
      </c>
      <c r="C17" s="4"/>
      <c r="D17" s="43">
        <f>IF(Gruppe_hat_Kinder="ja",B17,0)</f>
        <v>0</v>
      </c>
      <c r="E17" s="19"/>
      <c r="F17" s="19"/>
    </row>
    <row r="18" spans="1:7" x14ac:dyDescent="0.2">
      <c r="A18" s="78"/>
      <c r="B18" s="71"/>
      <c r="C18" s="58"/>
      <c r="D18" s="59"/>
      <c r="E18" s="19"/>
      <c r="F18" s="19"/>
    </row>
    <row r="19" spans="1:7" hidden="1" x14ac:dyDescent="0.2">
      <c r="A19" s="75" t="s">
        <v>37</v>
      </c>
      <c r="B19" s="72">
        <v>12</v>
      </c>
      <c r="C19" s="53"/>
      <c r="D19" s="9"/>
    </row>
    <row r="20" spans="1:7" x14ac:dyDescent="0.2">
      <c r="A20" s="76" t="s">
        <v>44</v>
      </c>
      <c r="B20" s="22">
        <v>1</v>
      </c>
      <c r="D20" s="1"/>
      <c r="G20" s="11"/>
    </row>
    <row r="21" spans="1:7" x14ac:dyDescent="0.2">
      <c r="A21" s="79"/>
      <c r="B21" s="58"/>
      <c r="D21" s="1"/>
      <c r="G21" s="11"/>
    </row>
    <row r="22" spans="1:7" x14ac:dyDescent="0.2">
      <c r="A22" s="80" t="s">
        <v>45</v>
      </c>
      <c r="B22" s="36"/>
      <c r="C22" s="47">
        <f>MAX(Mindestanzahl_unausgebildetes_Personal,(Total_Plätze_Berechnungen/Betreuungsschlüssel))</f>
        <v>1</v>
      </c>
      <c r="D22" s="1"/>
      <c r="E22" s="84"/>
      <c r="F22" s="46"/>
      <c r="G22" s="11"/>
    </row>
    <row r="23" spans="1:7" x14ac:dyDescent="0.2">
      <c r="A23" s="77"/>
      <c r="B23" s="4"/>
      <c r="C23" s="4"/>
      <c r="D23" s="1"/>
      <c r="E23" s="83"/>
    </row>
    <row r="24" spans="1:7" x14ac:dyDescent="0.2">
      <c r="A24" s="67" t="s">
        <v>42</v>
      </c>
      <c r="B24" s="37"/>
      <c r="C24" s="68"/>
      <c r="D24" s="69">
        <f>IF(Gruppe_hat_Kinder="ja",IF(Zweite_Gruppe="nein",Ganze_Öffnungszeit/Arbeitsstunden_pro_Tag*Betriebstage_pro_Jahr/Arbeitstage_pro_Jahr,Ganze_Öffnungszeit_minus_2_Stunden/Arbeitsstunden_pro_Tag*Betriebstage_pro_Jahr/Arbeitstage_pro_Jahr)+Krippenleitung+Geschäftsführung,0)</f>
        <v>0</v>
      </c>
      <c r="F24" s="46"/>
    </row>
    <row r="25" spans="1:7" x14ac:dyDescent="0.2">
      <c r="A25" s="70" t="s">
        <v>43</v>
      </c>
      <c r="B25" s="33"/>
      <c r="C25" s="27"/>
      <c r="D25" s="39">
        <f>IF(Gruppe_hat_Kinder="ja",IF(Zweite_Gruppe="nein",Multiplikationsfaktor*Ganze_Öffnungszeit_minus_1_Stunde/Arbeitsstunden_pro_Tag*Betriebstage_pro_Jahr/Arbeitstage_pro_Jahr,Multiplikationsfaktor*Ganze_Öffnungszeit_minus_2_Stunden/Arbeitsstunden_pro_Tag*Betriebstage_pro_Jahr/Arbeitstage_pro_Jahr),0)</f>
        <v>0</v>
      </c>
      <c r="F25" s="46"/>
    </row>
    <row r="26" spans="1:7" x14ac:dyDescent="0.2">
      <c r="A26" s="33"/>
      <c r="B26" s="40"/>
      <c r="C26" s="41"/>
      <c r="D26" s="91"/>
    </row>
    <row r="27" spans="1:7" x14ac:dyDescent="0.2">
      <c r="A27" s="126" t="s">
        <v>68</v>
      </c>
      <c r="B27" s="41"/>
      <c r="C27" s="41"/>
      <c r="D27" s="42">
        <f>SUM(D24:D26)</f>
        <v>0</v>
      </c>
      <c r="F27" s="46"/>
    </row>
    <row r="30" spans="1:7" x14ac:dyDescent="0.2">
      <c r="A30" s="12"/>
    </row>
    <row r="32" spans="1:7" x14ac:dyDescent="0.2">
      <c r="E32" s="46"/>
    </row>
  </sheetData>
  <mergeCells count="5">
    <mergeCell ref="B1:D3"/>
    <mergeCell ref="A4:A5"/>
    <mergeCell ref="B4:B5"/>
    <mergeCell ref="C4:C5"/>
    <mergeCell ref="D4:D5"/>
  </mergeCells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G32"/>
  <sheetViews>
    <sheetView workbookViewId="0">
      <selection activeCell="A16" sqref="A16"/>
    </sheetView>
  </sheetViews>
  <sheetFormatPr baseColWidth="10" defaultRowHeight="12.75" x14ac:dyDescent="0.2"/>
  <cols>
    <col min="1" max="1" width="66.85546875" bestFit="1" customWidth="1"/>
    <col min="4" max="4" width="20.140625" bestFit="1" customWidth="1"/>
    <col min="5" max="6" width="57.140625" customWidth="1"/>
  </cols>
  <sheetData>
    <row r="1" spans="1:6" x14ac:dyDescent="0.2">
      <c r="A1" s="73" t="s">
        <v>20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6" x14ac:dyDescent="0.2">
      <c r="A2" s="74" t="s">
        <v>59</v>
      </c>
      <c r="B2" s="134"/>
      <c r="C2" s="134"/>
      <c r="D2" s="135"/>
    </row>
    <row r="3" spans="1:6" x14ac:dyDescent="0.2">
      <c r="A3" s="77"/>
      <c r="B3" s="134"/>
      <c r="C3" s="134"/>
      <c r="D3" s="135"/>
    </row>
    <row r="4" spans="1:6" ht="12.75" customHeight="1" x14ac:dyDescent="0.2">
      <c r="A4" s="139" t="s">
        <v>15</v>
      </c>
      <c r="B4" s="141" t="s">
        <v>10</v>
      </c>
      <c r="C4" s="141" t="s">
        <v>11</v>
      </c>
      <c r="D4" s="143" t="s">
        <v>12</v>
      </c>
    </row>
    <row r="5" spans="1:6" x14ac:dyDescent="0.2">
      <c r="A5" s="140"/>
      <c r="B5" s="142"/>
      <c r="C5" s="142"/>
      <c r="D5" s="144"/>
    </row>
    <row r="6" spans="1:6" x14ac:dyDescent="0.2">
      <c r="A6" s="31" t="s">
        <v>6</v>
      </c>
      <c r="B6" s="118">
        <v>0</v>
      </c>
      <c r="C6" s="22">
        <v>1.5</v>
      </c>
      <c r="D6" s="35">
        <f>B6*C6</f>
        <v>0</v>
      </c>
    </row>
    <row r="7" spans="1:6" x14ac:dyDescent="0.2">
      <c r="A7" s="31" t="s">
        <v>56</v>
      </c>
      <c r="B7" s="119">
        <v>0</v>
      </c>
      <c r="C7" s="22">
        <v>1</v>
      </c>
      <c r="D7" s="35">
        <f>B7*C7</f>
        <v>0</v>
      </c>
    </row>
    <row r="8" spans="1:6" x14ac:dyDescent="0.2">
      <c r="A8" s="33" t="s">
        <v>26</v>
      </c>
      <c r="B8" s="38">
        <f>SUM(B6:B7)</f>
        <v>0</v>
      </c>
      <c r="C8" s="27"/>
      <c r="D8" s="34">
        <f>SUM(D6:D7)</f>
        <v>0</v>
      </c>
    </row>
    <row r="9" spans="1:6" x14ac:dyDescent="0.2">
      <c r="A9" s="33"/>
      <c r="B9" s="38"/>
      <c r="C9" s="27"/>
      <c r="D9" s="34"/>
    </row>
    <row r="10" spans="1:6" x14ac:dyDescent="0.2">
      <c r="A10" s="88" t="s">
        <v>94</v>
      </c>
      <c r="B10" s="89"/>
      <c r="C10" s="90"/>
      <c r="D10" s="120">
        <v>0</v>
      </c>
    </row>
    <row r="11" spans="1:6" x14ac:dyDescent="0.2">
      <c r="A11" s="56"/>
      <c r="B11" s="38"/>
      <c r="C11" s="27"/>
      <c r="D11" s="86"/>
    </row>
    <row r="12" spans="1:6" x14ac:dyDescent="0.2">
      <c r="A12" s="56" t="s">
        <v>48</v>
      </c>
      <c r="B12" s="38"/>
      <c r="C12" s="27"/>
      <c r="D12" s="86">
        <f>SUM(Total_gewichtete_Plätze,Total_Standardgruppe)</f>
        <v>0</v>
      </c>
    </row>
    <row r="13" spans="1:6" x14ac:dyDescent="0.2">
      <c r="A13" s="87" t="s">
        <v>47</v>
      </c>
      <c r="B13" s="81"/>
      <c r="C13" s="41"/>
      <c r="D13" s="85" t="str">
        <f>IF(Total_Plätze_Berechnungen&gt;0,"ja","nein")</f>
        <v>nein</v>
      </c>
    </row>
    <row r="14" spans="1:6" x14ac:dyDescent="0.2">
      <c r="A14" s="77"/>
      <c r="B14" s="4"/>
      <c r="C14" s="4"/>
      <c r="D14" s="1"/>
    </row>
    <row r="15" spans="1:6" x14ac:dyDescent="0.2">
      <c r="A15" s="32" t="s">
        <v>46</v>
      </c>
      <c r="B15" s="121" t="s">
        <v>49</v>
      </c>
      <c r="C15" s="8"/>
      <c r="D15" s="82"/>
    </row>
    <row r="16" spans="1:6" x14ac:dyDescent="0.2">
      <c r="A16" s="32" t="s">
        <v>97</v>
      </c>
      <c r="B16" s="122">
        <v>0.2</v>
      </c>
      <c r="C16" s="4"/>
      <c r="D16" s="43">
        <f>IF(Gruppe_hat_Kinder="ja",B16,0)</f>
        <v>0</v>
      </c>
      <c r="E16" s="19"/>
      <c r="F16" s="19"/>
    </row>
    <row r="17" spans="1:7" x14ac:dyDescent="0.2">
      <c r="A17" s="32" t="s">
        <v>57</v>
      </c>
      <c r="B17" s="123">
        <v>0</v>
      </c>
      <c r="C17" s="4"/>
      <c r="D17" s="43">
        <f>IF(Gruppe_hat_Kinder="ja",B17,0)</f>
        <v>0</v>
      </c>
      <c r="E17" s="19"/>
      <c r="F17" s="19"/>
    </row>
    <row r="18" spans="1:7" x14ac:dyDescent="0.2">
      <c r="A18" s="78"/>
      <c r="B18" s="71"/>
      <c r="C18" s="58"/>
      <c r="D18" s="59"/>
      <c r="E18" s="19"/>
      <c r="F18" s="19"/>
    </row>
    <row r="19" spans="1:7" hidden="1" x14ac:dyDescent="0.2">
      <c r="A19" s="75" t="s">
        <v>37</v>
      </c>
      <c r="B19" s="72">
        <v>12</v>
      </c>
      <c r="C19" s="53"/>
      <c r="D19" s="9"/>
    </row>
    <row r="20" spans="1:7" x14ac:dyDescent="0.2">
      <c r="A20" s="76" t="s">
        <v>44</v>
      </c>
      <c r="B20" s="22">
        <v>1</v>
      </c>
      <c r="D20" s="1"/>
      <c r="G20" s="11"/>
    </row>
    <row r="21" spans="1:7" x14ac:dyDescent="0.2">
      <c r="A21" s="79"/>
      <c r="B21" s="58"/>
      <c r="D21" s="1"/>
      <c r="G21" s="11"/>
    </row>
    <row r="22" spans="1:7" x14ac:dyDescent="0.2">
      <c r="A22" s="80" t="s">
        <v>45</v>
      </c>
      <c r="B22" s="36"/>
      <c r="C22" s="47">
        <f>MAX(Mindestanzahl_unausgebildetes_Personal,(Total_Plätze_Berechnungen/Betreuungsschlüssel))</f>
        <v>1</v>
      </c>
      <c r="D22" s="1"/>
      <c r="E22" s="84"/>
      <c r="F22" s="46"/>
      <c r="G22" s="11"/>
    </row>
    <row r="23" spans="1:7" x14ac:dyDescent="0.2">
      <c r="A23" s="77"/>
      <c r="B23" s="4"/>
      <c r="C23" s="4"/>
      <c r="D23" s="1"/>
      <c r="E23" s="83"/>
    </row>
    <row r="24" spans="1:7" x14ac:dyDescent="0.2">
      <c r="A24" s="67" t="s">
        <v>42</v>
      </c>
      <c r="B24" s="37"/>
      <c r="C24" s="68"/>
      <c r="D24" s="69">
        <f>IF(Gruppe_hat_Kinder="ja",IF(Zweite_Gruppe="nein",Ganze_Öffnungszeit/Arbeitsstunden_pro_Tag*Betriebstage_pro_Jahr/Arbeitstage_pro_Jahr,Ganze_Öffnungszeit_minus_2_Stunden/Arbeitsstunden_pro_Tag*Betriebstage_pro_Jahr/Arbeitstage_pro_Jahr)+Krippenleitung+Geschäftsführung,0)</f>
        <v>0</v>
      </c>
      <c r="F24" s="46"/>
    </row>
    <row r="25" spans="1:7" x14ac:dyDescent="0.2">
      <c r="A25" s="70" t="s">
        <v>43</v>
      </c>
      <c r="B25" s="33"/>
      <c r="C25" s="27"/>
      <c r="D25" s="39">
        <f>IF(Gruppe_hat_Kinder="ja",IF(Zweite_Gruppe="nein",Multiplikationsfaktor*Ganze_Öffnungszeit_minus_1_Stunde/Arbeitsstunden_pro_Tag*Betriebstage_pro_Jahr/Arbeitstage_pro_Jahr,Multiplikationsfaktor*Ganze_Öffnungszeit_minus_2_Stunden/Arbeitsstunden_pro_Tag*Betriebstage_pro_Jahr/Arbeitstage_pro_Jahr),0)</f>
        <v>0</v>
      </c>
      <c r="F25" s="46"/>
    </row>
    <row r="26" spans="1:7" x14ac:dyDescent="0.2">
      <c r="A26" s="33"/>
      <c r="B26" s="40"/>
      <c r="C26" s="41"/>
      <c r="D26" s="91"/>
    </row>
    <row r="27" spans="1:7" x14ac:dyDescent="0.2">
      <c r="A27" s="126" t="s">
        <v>69</v>
      </c>
      <c r="B27" s="41"/>
      <c r="C27" s="41"/>
      <c r="D27" s="42">
        <f>SUM(D24:D26)</f>
        <v>0</v>
      </c>
      <c r="F27" s="46"/>
    </row>
    <row r="30" spans="1:7" x14ac:dyDescent="0.2">
      <c r="A30" s="12"/>
    </row>
    <row r="32" spans="1:7" x14ac:dyDescent="0.2">
      <c r="E32" s="46"/>
    </row>
  </sheetData>
  <mergeCells count="5">
    <mergeCell ref="B1:D3"/>
    <mergeCell ref="A4:A5"/>
    <mergeCell ref="B4:B5"/>
    <mergeCell ref="C4:C5"/>
    <mergeCell ref="D4:D5"/>
  </mergeCells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G32"/>
  <sheetViews>
    <sheetView workbookViewId="0">
      <selection activeCell="A16" sqref="A16"/>
    </sheetView>
  </sheetViews>
  <sheetFormatPr baseColWidth="10" defaultRowHeight="12.75" x14ac:dyDescent="0.2"/>
  <cols>
    <col min="1" max="1" width="66.85546875" bestFit="1" customWidth="1"/>
    <col min="4" max="4" width="20.140625" bestFit="1" customWidth="1"/>
    <col min="5" max="6" width="57.140625" customWidth="1"/>
  </cols>
  <sheetData>
    <row r="1" spans="1:6" x14ac:dyDescent="0.2">
      <c r="A1" s="73" t="s">
        <v>21</v>
      </c>
      <c r="B1" s="131" t="str">
        <f>Total!$B$1</f>
        <v>Stellenplanberechnung Stadt Zürich v2021</v>
      </c>
      <c r="C1" s="131"/>
      <c r="D1" s="132"/>
      <c r="E1" s="19"/>
      <c r="F1" s="19"/>
    </row>
    <row r="2" spans="1:6" x14ac:dyDescent="0.2">
      <c r="A2" s="74" t="s">
        <v>59</v>
      </c>
      <c r="B2" s="134"/>
      <c r="C2" s="134"/>
      <c r="D2" s="135"/>
    </row>
    <row r="3" spans="1:6" x14ac:dyDescent="0.2">
      <c r="A3" s="77"/>
      <c r="B3" s="134"/>
      <c r="C3" s="134"/>
      <c r="D3" s="135"/>
    </row>
    <row r="4" spans="1:6" ht="12.75" customHeight="1" x14ac:dyDescent="0.2">
      <c r="A4" s="139" t="s">
        <v>15</v>
      </c>
      <c r="B4" s="141" t="s">
        <v>10</v>
      </c>
      <c r="C4" s="141" t="s">
        <v>11</v>
      </c>
      <c r="D4" s="143" t="s">
        <v>12</v>
      </c>
    </row>
    <row r="5" spans="1:6" x14ac:dyDescent="0.2">
      <c r="A5" s="140"/>
      <c r="B5" s="142"/>
      <c r="C5" s="142"/>
      <c r="D5" s="144"/>
    </row>
    <row r="6" spans="1:6" x14ac:dyDescent="0.2">
      <c r="A6" s="31" t="s">
        <v>6</v>
      </c>
      <c r="B6" s="118">
        <v>0</v>
      </c>
      <c r="C6" s="22">
        <v>1.5</v>
      </c>
      <c r="D6" s="35">
        <f>B6*C6</f>
        <v>0</v>
      </c>
    </row>
    <row r="7" spans="1:6" x14ac:dyDescent="0.2">
      <c r="A7" s="31" t="s">
        <v>56</v>
      </c>
      <c r="B7" s="119">
        <v>0</v>
      </c>
      <c r="C7" s="22">
        <v>1</v>
      </c>
      <c r="D7" s="35">
        <f>B7*C7</f>
        <v>0</v>
      </c>
    </row>
    <row r="8" spans="1:6" x14ac:dyDescent="0.2">
      <c r="A8" s="33" t="s">
        <v>26</v>
      </c>
      <c r="B8" s="38">
        <f>SUM(B6:B7)</f>
        <v>0</v>
      </c>
      <c r="C8" s="27"/>
      <c r="D8" s="34">
        <f>SUM(D6:D7)</f>
        <v>0</v>
      </c>
    </row>
    <row r="9" spans="1:6" x14ac:dyDescent="0.2">
      <c r="A9" s="33"/>
      <c r="B9" s="38"/>
      <c r="C9" s="27"/>
      <c r="D9" s="34"/>
    </row>
    <row r="10" spans="1:6" x14ac:dyDescent="0.2">
      <c r="A10" s="88" t="s">
        <v>94</v>
      </c>
      <c r="B10" s="89"/>
      <c r="C10" s="90"/>
      <c r="D10" s="120">
        <v>0</v>
      </c>
    </row>
    <row r="11" spans="1:6" x14ac:dyDescent="0.2">
      <c r="A11" s="56"/>
      <c r="B11" s="38"/>
      <c r="C11" s="27"/>
      <c r="D11" s="86"/>
    </row>
    <row r="12" spans="1:6" x14ac:dyDescent="0.2">
      <c r="A12" s="56" t="s">
        <v>48</v>
      </c>
      <c r="B12" s="38"/>
      <c r="C12" s="27"/>
      <c r="D12" s="86">
        <f>SUM(Total_gewichtete_Plätze,Total_Standardgruppe)</f>
        <v>0</v>
      </c>
    </row>
    <row r="13" spans="1:6" x14ac:dyDescent="0.2">
      <c r="A13" s="87" t="s">
        <v>47</v>
      </c>
      <c r="B13" s="81"/>
      <c r="C13" s="41"/>
      <c r="D13" s="85" t="str">
        <f>IF(Total_Plätze_Berechnungen&gt;0,"ja","nein")</f>
        <v>nein</v>
      </c>
    </row>
    <row r="14" spans="1:6" x14ac:dyDescent="0.2">
      <c r="A14" s="77"/>
      <c r="B14" s="4"/>
      <c r="C14" s="4"/>
      <c r="D14" s="1"/>
    </row>
    <row r="15" spans="1:6" x14ac:dyDescent="0.2">
      <c r="A15" s="32" t="s">
        <v>46</v>
      </c>
      <c r="B15" s="121" t="s">
        <v>9</v>
      </c>
      <c r="C15" s="8"/>
      <c r="D15" s="82"/>
    </row>
    <row r="16" spans="1:6" x14ac:dyDescent="0.2">
      <c r="A16" s="32" t="s">
        <v>97</v>
      </c>
      <c r="B16" s="122">
        <v>0.2</v>
      </c>
      <c r="C16" s="4"/>
      <c r="D16" s="43">
        <f>IF(Gruppe_hat_Kinder="ja",B16,0)</f>
        <v>0</v>
      </c>
      <c r="E16" s="19"/>
      <c r="F16" s="19"/>
    </row>
    <row r="17" spans="1:7" x14ac:dyDescent="0.2">
      <c r="A17" s="32" t="s">
        <v>57</v>
      </c>
      <c r="B17" s="123">
        <v>0</v>
      </c>
      <c r="C17" s="4"/>
      <c r="D17" s="43">
        <f>IF(Gruppe_hat_Kinder="ja",B17,0)</f>
        <v>0</v>
      </c>
      <c r="E17" s="19"/>
      <c r="F17" s="19"/>
    </row>
    <row r="18" spans="1:7" x14ac:dyDescent="0.2">
      <c r="A18" s="78"/>
      <c r="B18" s="71"/>
      <c r="C18" s="58"/>
      <c r="D18" s="59"/>
      <c r="E18" s="19"/>
      <c r="F18" s="19"/>
    </row>
    <row r="19" spans="1:7" hidden="1" x14ac:dyDescent="0.2">
      <c r="A19" s="75" t="s">
        <v>37</v>
      </c>
      <c r="B19" s="72">
        <v>12</v>
      </c>
      <c r="C19" s="53"/>
      <c r="D19" s="9"/>
    </row>
    <row r="20" spans="1:7" x14ac:dyDescent="0.2">
      <c r="A20" s="76" t="s">
        <v>44</v>
      </c>
      <c r="B20" s="22">
        <v>1</v>
      </c>
      <c r="D20" s="1"/>
      <c r="G20" s="11"/>
    </row>
    <row r="21" spans="1:7" x14ac:dyDescent="0.2">
      <c r="A21" s="79"/>
      <c r="B21" s="58"/>
      <c r="D21" s="1"/>
      <c r="G21" s="11"/>
    </row>
    <row r="22" spans="1:7" x14ac:dyDescent="0.2">
      <c r="A22" s="80" t="s">
        <v>45</v>
      </c>
      <c r="B22" s="36"/>
      <c r="C22" s="47">
        <f>MAX(Mindestanzahl_unausgebildetes_Personal,(Total_Plätze_Berechnungen/Betreuungsschlüssel))</f>
        <v>1</v>
      </c>
      <c r="D22" s="1"/>
      <c r="E22" s="84"/>
      <c r="F22" s="46"/>
      <c r="G22" s="11"/>
    </row>
    <row r="23" spans="1:7" x14ac:dyDescent="0.2">
      <c r="A23" s="77"/>
      <c r="B23" s="4"/>
      <c r="C23" s="4"/>
      <c r="D23" s="1"/>
      <c r="E23" s="83"/>
    </row>
    <row r="24" spans="1:7" x14ac:dyDescent="0.2">
      <c r="A24" s="67" t="s">
        <v>42</v>
      </c>
      <c r="B24" s="37"/>
      <c r="C24" s="68"/>
      <c r="D24" s="69">
        <f>IF(Gruppe_hat_Kinder="ja",IF(Zweite_Gruppe="nein",Ganze_Öffnungszeit/Arbeitsstunden_pro_Tag*Betriebstage_pro_Jahr/Arbeitstage_pro_Jahr,Ganze_Öffnungszeit_minus_2_Stunden/Arbeitsstunden_pro_Tag*Betriebstage_pro_Jahr/Arbeitstage_pro_Jahr)+Krippenleitung+Geschäftsführung,0)</f>
        <v>0</v>
      </c>
      <c r="F24" s="46"/>
    </row>
    <row r="25" spans="1:7" x14ac:dyDescent="0.2">
      <c r="A25" s="70" t="s">
        <v>43</v>
      </c>
      <c r="B25" s="33"/>
      <c r="C25" s="27"/>
      <c r="D25" s="39">
        <f>IF(Gruppe_hat_Kinder="ja",IF(Zweite_Gruppe="nein",Multiplikationsfaktor*Ganze_Öffnungszeit_minus_1_Stunde/Arbeitsstunden_pro_Tag*Betriebstage_pro_Jahr/Arbeitstage_pro_Jahr,Multiplikationsfaktor*Ganze_Öffnungszeit_minus_2_Stunden/Arbeitsstunden_pro_Tag*Betriebstage_pro_Jahr/Arbeitstage_pro_Jahr),0)</f>
        <v>0</v>
      </c>
      <c r="F25" s="46"/>
    </row>
    <row r="26" spans="1:7" x14ac:dyDescent="0.2">
      <c r="A26" s="33"/>
      <c r="B26" s="40"/>
      <c r="C26" s="41"/>
      <c r="D26" s="91"/>
    </row>
    <row r="27" spans="1:7" x14ac:dyDescent="0.2">
      <c r="A27" s="126" t="s">
        <v>70</v>
      </c>
      <c r="B27" s="41"/>
      <c r="C27" s="41"/>
      <c r="D27" s="42">
        <f>SUM(D24:D26)</f>
        <v>0</v>
      </c>
      <c r="F27" s="46"/>
    </row>
    <row r="30" spans="1:7" x14ac:dyDescent="0.2">
      <c r="A30" s="12"/>
    </row>
    <row r="32" spans="1:7" x14ac:dyDescent="0.2">
      <c r="E32" s="46"/>
    </row>
  </sheetData>
  <mergeCells count="5">
    <mergeCell ref="B1:D3"/>
    <mergeCell ref="A4:A5"/>
    <mergeCell ref="B4:B5"/>
    <mergeCell ref="C4:C5"/>
    <mergeCell ref="D4:D5"/>
  </mergeCells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157</vt:i4>
      </vt:variant>
    </vt:vector>
  </HeadingPairs>
  <TitlesOfParts>
    <vt:vector size="175" baseType="lpstr">
      <vt:lpstr>Betriebsdaten</vt:lpstr>
      <vt:lpstr>Total</vt:lpstr>
      <vt:lpstr>Gruppe1</vt:lpstr>
      <vt:lpstr>Gruppe2</vt:lpstr>
      <vt:lpstr>Gruppe3</vt:lpstr>
      <vt:lpstr>Gruppe4</vt:lpstr>
      <vt:lpstr>Gruppe5</vt:lpstr>
      <vt:lpstr>Gruppe6</vt:lpstr>
      <vt:lpstr>Gruppe7</vt:lpstr>
      <vt:lpstr>Gruppe8</vt:lpstr>
      <vt:lpstr>Gruppe9</vt:lpstr>
      <vt:lpstr>Gruppe10</vt:lpstr>
      <vt:lpstr>Gruppe11</vt:lpstr>
      <vt:lpstr>Gruppe12</vt:lpstr>
      <vt:lpstr>Grossgruppe1</vt:lpstr>
      <vt:lpstr>Grossgruppe2</vt:lpstr>
      <vt:lpstr>Grossgruppe3</vt:lpstr>
      <vt:lpstr>Grossgruppe4</vt:lpstr>
      <vt:lpstr>Arbeitsstunden_pro_Tag</vt:lpstr>
      <vt:lpstr>Arbeitsstunden_pro_Woche</vt:lpstr>
      <vt:lpstr>Arbeitstage_pro_Jahr</vt:lpstr>
      <vt:lpstr>Grossgruppe1!Betreuungsschlüssel</vt:lpstr>
      <vt:lpstr>Grossgruppe2!Betreuungsschlüssel</vt:lpstr>
      <vt:lpstr>Grossgruppe3!Betreuungsschlüssel</vt:lpstr>
      <vt:lpstr>Grossgruppe4!Betreuungsschlüssel</vt:lpstr>
      <vt:lpstr>Gruppe1!Betreuungsschlüssel</vt:lpstr>
      <vt:lpstr>Gruppe10!Betreuungsschlüssel</vt:lpstr>
      <vt:lpstr>Gruppe11!Betreuungsschlüssel</vt:lpstr>
      <vt:lpstr>Gruppe12!Betreuungsschlüssel</vt:lpstr>
      <vt:lpstr>Gruppe2!Betreuungsschlüssel</vt:lpstr>
      <vt:lpstr>Gruppe3!Betreuungsschlüssel</vt:lpstr>
      <vt:lpstr>Gruppe4!Betreuungsschlüssel</vt:lpstr>
      <vt:lpstr>Gruppe5!Betreuungsschlüssel</vt:lpstr>
      <vt:lpstr>Gruppe6!Betreuungsschlüssel</vt:lpstr>
      <vt:lpstr>Gruppe7!Betreuungsschlüssel</vt:lpstr>
      <vt:lpstr>Gruppe8!Betreuungsschlüssel</vt:lpstr>
      <vt:lpstr>Gruppe9!Betreuungsschlüssel</vt:lpstr>
      <vt:lpstr>Betriebstage_pro_Jahr</vt:lpstr>
      <vt:lpstr>Ganze_Öffnungszeit</vt:lpstr>
      <vt:lpstr>Ganze_Öffnungszeit_minus_1_Stunde</vt:lpstr>
      <vt:lpstr>Ganze_Öffnungszeit_minus_2_Stunden</vt:lpstr>
      <vt:lpstr>Geöffnete_Tage_pro_Woche</vt:lpstr>
      <vt:lpstr>Grossgruppe1!Geschäftsführung</vt:lpstr>
      <vt:lpstr>Grossgruppe2!Geschäftsführung</vt:lpstr>
      <vt:lpstr>Grossgruppe3!Geschäftsführung</vt:lpstr>
      <vt:lpstr>Grossgruppe4!Geschäftsführung</vt:lpstr>
      <vt:lpstr>Gruppe1!Geschäftsführung</vt:lpstr>
      <vt:lpstr>Gruppe10!Geschäftsführung</vt:lpstr>
      <vt:lpstr>Gruppe11!Geschäftsführung</vt:lpstr>
      <vt:lpstr>Gruppe12!Geschäftsführung</vt:lpstr>
      <vt:lpstr>Gruppe2!Geschäftsführung</vt:lpstr>
      <vt:lpstr>Gruppe3!Geschäftsführung</vt:lpstr>
      <vt:lpstr>Gruppe4!Geschäftsführung</vt:lpstr>
      <vt:lpstr>Gruppe5!Geschäftsführung</vt:lpstr>
      <vt:lpstr>Gruppe6!Geschäftsführung</vt:lpstr>
      <vt:lpstr>Gruppe7!Geschäftsführung</vt:lpstr>
      <vt:lpstr>Gruppe8!Geschäftsführung</vt:lpstr>
      <vt:lpstr>Gruppe9!Geschäftsführung</vt:lpstr>
      <vt:lpstr>Grossgruppe1!Gruppe_hat_Kinder</vt:lpstr>
      <vt:lpstr>Grossgruppe2!Gruppe_hat_Kinder</vt:lpstr>
      <vt:lpstr>Grossgruppe3!Gruppe_hat_Kinder</vt:lpstr>
      <vt:lpstr>Grossgruppe4!Gruppe_hat_Kinder</vt:lpstr>
      <vt:lpstr>Gruppe1!Gruppe_hat_Kinder</vt:lpstr>
      <vt:lpstr>Gruppe10!Gruppe_hat_Kinder</vt:lpstr>
      <vt:lpstr>Gruppe11!Gruppe_hat_Kinder</vt:lpstr>
      <vt:lpstr>Gruppe12!Gruppe_hat_Kinder</vt:lpstr>
      <vt:lpstr>Gruppe2!Gruppe_hat_Kinder</vt:lpstr>
      <vt:lpstr>Gruppe3!Gruppe_hat_Kinder</vt:lpstr>
      <vt:lpstr>Gruppe4!Gruppe_hat_Kinder</vt:lpstr>
      <vt:lpstr>Gruppe5!Gruppe_hat_Kinder</vt:lpstr>
      <vt:lpstr>Gruppe6!Gruppe_hat_Kinder</vt:lpstr>
      <vt:lpstr>Gruppe7!Gruppe_hat_Kinder</vt:lpstr>
      <vt:lpstr>Gruppe8!Gruppe_hat_Kinder</vt:lpstr>
      <vt:lpstr>Gruppe9!Gruppe_hat_Kinder</vt:lpstr>
      <vt:lpstr>Jahresarbeitszeit_Stunden</vt:lpstr>
      <vt:lpstr>Grossgruppe1!Krippenleitung</vt:lpstr>
      <vt:lpstr>Grossgruppe2!Krippenleitung</vt:lpstr>
      <vt:lpstr>Grossgruppe3!Krippenleitung</vt:lpstr>
      <vt:lpstr>Grossgruppe4!Krippenleitung</vt:lpstr>
      <vt:lpstr>Gruppe1!Krippenleitung</vt:lpstr>
      <vt:lpstr>Gruppe10!Krippenleitung</vt:lpstr>
      <vt:lpstr>Gruppe11!Krippenleitung</vt:lpstr>
      <vt:lpstr>Gruppe12!Krippenleitung</vt:lpstr>
      <vt:lpstr>Gruppe2!Krippenleitung</vt:lpstr>
      <vt:lpstr>Gruppe3!Krippenleitung</vt:lpstr>
      <vt:lpstr>Gruppe4!Krippenleitung</vt:lpstr>
      <vt:lpstr>Gruppe5!Krippenleitung</vt:lpstr>
      <vt:lpstr>Gruppe6!Krippenleitung</vt:lpstr>
      <vt:lpstr>Gruppe7!Krippenleitung</vt:lpstr>
      <vt:lpstr>Gruppe8!Krippenleitung</vt:lpstr>
      <vt:lpstr>Gruppe9!Krippenleitung</vt:lpstr>
      <vt:lpstr>Gruppe1!Mindestanzahl_unausgebildetes_Personal</vt:lpstr>
      <vt:lpstr>Gruppe10!Mindestanzahl_unausgebildetes_Personal</vt:lpstr>
      <vt:lpstr>Gruppe11!Mindestanzahl_unausgebildetes_Personal</vt:lpstr>
      <vt:lpstr>Gruppe12!Mindestanzahl_unausgebildetes_Personal</vt:lpstr>
      <vt:lpstr>Gruppe2!Mindestanzahl_unausgebildetes_Personal</vt:lpstr>
      <vt:lpstr>Gruppe3!Mindestanzahl_unausgebildetes_Personal</vt:lpstr>
      <vt:lpstr>Gruppe4!Mindestanzahl_unausgebildetes_Personal</vt:lpstr>
      <vt:lpstr>Gruppe5!Mindestanzahl_unausgebildetes_Personal</vt:lpstr>
      <vt:lpstr>Gruppe6!Mindestanzahl_unausgebildetes_Personal</vt:lpstr>
      <vt:lpstr>Gruppe7!Mindestanzahl_unausgebildetes_Personal</vt:lpstr>
      <vt:lpstr>Gruppe8!Mindestanzahl_unausgebildetes_Personal</vt:lpstr>
      <vt:lpstr>Gruppe9!Mindestanzahl_unausgebildetes_Personal</vt:lpstr>
      <vt:lpstr>Mittelbare_Arbeit_ausgebildete_Personal</vt:lpstr>
      <vt:lpstr>Mittelbare_Arbeit_nicht_ausgebildete_Personal</vt:lpstr>
      <vt:lpstr>Grossgruppe1!Multiplikationsfaktor</vt:lpstr>
      <vt:lpstr>Grossgruppe2!Multiplikationsfaktor</vt:lpstr>
      <vt:lpstr>Grossgruppe3!Multiplikationsfaktor</vt:lpstr>
      <vt:lpstr>Grossgruppe4!Multiplikationsfaktor</vt:lpstr>
      <vt:lpstr>Gruppe1!Multiplikationsfaktor</vt:lpstr>
      <vt:lpstr>Gruppe10!Multiplikationsfaktor</vt:lpstr>
      <vt:lpstr>Gruppe11!Multiplikationsfaktor</vt:lpstr>
      <vt:lpstr>Gruppe12!Multiplikationsfaktor</vt:lpstr>
      <vt:lpstr>Gruppe2!Multiplikationsfaktor</vt:lpstr>
      <vt:lpstr>Gruppe3!Multiplikationsfaktor</vt:lpstr>
      <vt:lpstr>Gruppe4!Multiplikationsfaktor</vt:lpstr>
      <vt:lpstr>Gruppe5!Multiplikationsfaktor</vt:lpstr>
      <vt:lpstr>Gruppe6!Multiplikationsfaktor</vt:lpstr>
      <vt:lpstr>Gruppe7!Multiplikationsfaktor</vt:lpstr>
      <vt:lpstr>Gruppe8!Multiplikationsfaktor</vt:lpstr>
      <vt:lpstr>Gruppe9!Multiplikationsfaktor</vt:lpstr>
      <vt:lpstr>Schluessel_Mittelbare_Arbeit</vt:lpstr>
      <vt:lpstr>Gruppe1!Total_gewichtete_Plätze</vt:lpstr>
      <vt:lpstr>Gruppe10!Total_gewichtete_Plätze</vt:lpstr>
      <vt:lpstr>Gruppe11!Total_gewichtete_Plätze</vt:lpstr>
      <vt:lpstr>Gruppe12!Total_gewichtete_Plätze</vt:lpstr>
      <vt:lpstr>Gruppe2!Total_gewichtete_Plätze</vt:lpstr>
      <vt:lpstr>Gruppe3!Total_gewichtete_Plätze</vt:lpstr>
      <vt:lpstr>Gruppe4!Total_gewichtete_Plätze</vt:lpstr>
      <vt:lpstr>Gruppe5!Total_gewichtete_Plätze</vt:lpstr>
      <vt:lpstr>Gruppe6!Total_gewichtete_Plätze</vt:lpstr>
      <vt:lpstr>Gruppe7!Total_gewichtete_Plätze</vt:lpstr>
      <vt:lpstr>Gruppe8!Total_gewichtete_Plätze</vt:lpstr>
      <vt:lpstr>Gruppe9!Total_gewichtete_Plätze</vt:lpstr>
      <vt:lpstr>Total_Plaetze</vt:lpstr>
      <vt:lpstr>Grossgruppe1!Total_Plätze_Berechnungen</vt:lpstr>
      <vt:lpstr>Grossgruppe2!Total_Plätze_Berechnungen</vt:lpstr>
      <vt:lpstr>Grossgruppe3!Total_Plätze_Berechnungen</vt:lpstr>
      <vt:lpstr>Grossgruppe4!Total_Plätze_Berechnungen</vt:lpstr>
      <vt:lpstr>Gruppe1!Total_Plätze_Berechnungen</vt:lpstr>
      <vt:lpstr>Gruppe10!Total_Plätze_Berechnungen</vt:lpstr>
      <vt:lpstr>Gruppe11!Total_Plätze_Berechnungen</vt:lpstr>
      <vt:lpstr>Gruppe12!Total_Plätze_Berechnungen</vt:lpstr>
      <vt:lpstr>Gruppe2!Total_Plätze_Berechnungen</vt:lpstr>
      <vt:lpstr>Gruppe3!Total_Plätze_Berechnungen</vt:lpstr>
      <vt:lpstr>Gruppe4!Total_Plätze_Berechnungen</vt:lpstr>
      <vt:lpstr>Gruppe5!Total_Plätze_Berechnungen</vt:lpstr>
      <vt:lpstr>Gruppe6!Total_Plätze_Berechnungen</vt:lpstr>
      <vt:lpstr>Gruppe7!Total_Plätze_Berechnungen</vt:lpstr>
      <vt:lpstr>Gruppe8!Total_Plätze_Berechnungen</vt:lpstr>
      <vt:lpstr>Gruppe9!Total_Plätze_Berechnungen</vt:lpstr>
      <vt:lpstr>Gruppe1!Total_Standardgruppe</vt:lpstr>
      <vt:lpstr>Gruppe10!Total_Standardgruppe</vt:lpstr>
      <vt:lpstr>Gruppe11!Total_Standardgruppe</vt:lpstr>
      <vt:lpstr>Gruppe12!Total_Standardgruppe</vt:lpstr>
      <vt:lpstr>Gruppe2!Total_Standardgruppe</vt:lpstr>
      <vt:lpstr>Gruppe3!Total_Standardgruppe</vt:lpstr>
      <vt:lpstr>Gruppe4!Total_Standardgruppe</vt:lpstr>
      <vt:lpstr>Gruppe5!Total_Standardgruppe</vt:lpstr>
      <vt:lpstr>Gruppe6!Total_Standardgruppe</vt:lpstr>
      <vt:lpstr>Gruppe7!Total_Standardgruppe</vt:lpstr>
      <vt:lpstr>Gruppe8!Total_Standardgruppe</vt:lpstr>
      <vt:lpstr>Gruppe9!Total_Standardgruppe</vt:lpstr>
      <vt:lpstr>Gruppe1!Zweite_Gruppe</vt:lpstr>
      <vt:lpstr>Gruppe10!Zweite_Gruppe</vt:lpstr>
      <vt:lpstr>Gruppe11!Zweite_Gruppe</vt:lpstr>
      <vt:lpstr>Gruppe12!Zweite_Gruppe</vt:lpstr>
      <vt:lpstr>Gruppe2!Zweite_Gruppe</vt:lpstr>
      <vt:lpstr>Gruppe3!Zweite_Gruppe</vt:lpstr>
      <vt:lpstr>Gruppe4!Zweite_Gruppe</vt:lpstr>
      <vt:lpstr>Gruppe5!Zweite_Gruppe</vt:lpstr>
      <vt:lpstr>Gruppe6!Zweite_Gruppe</vt:lpstr>
      <vt:lpstr>Gruppe7!Zweite_Gruppe</vt:lpstr>
      <vt:lpstr>Gruppe8!Zweite_Gruppe</vt:lpstr>
      <vt:lpstr>Gruppe9!Zweite_Gruppe</vt:lpstr>
    </vt:vector>
  </TitlesOfParts>
  <Company>Stadtverwaltung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Groner</dc:creator>
  <cp:lastModifiedBy>Ginger Ineichen (sozing)</cp:lastModifiedBy>
  <cp:lastPrinted>2017-04-18T14:00:22Z</cp:lastPrinted>
  <dcterms:created xsi:type="dcterms:W3CDTF">2010-02-26T14:31:02Z</dcterms:created>
  <dcterms:modified xsi:type="dcterms:W3CDTF">2021-08-12T10:24:20Z</dcterms:modified>
</cp:coreProperties>
</file>