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s3group.sharepoint.com/sites/21.268-ForschungStadtZrichAmtfrHochbauten/Freigegebene Dokumente/21.268-3 - UG-Tool - Erweiterungen/4 Ausgang&amp;Abgabe/240417 Korrekturen/"/>
    </mc:Choice>
  </mc:AlternateContent>
  <xr:revisionPtr revIDLastSave="329" documentId="8_{EAF9E036-A1D6-4032-A5ED-7696648A7DAC}" xr6:coauthVersionLast="47" xr6:coauthVersionMax="47" xr10:uidLastSave="{B62E1988-CEBA-40E1-AABB-5C79AEE2219D}"/>
  <bookViews>
    <workbookView xWindow="-120" yWindow="-120" windowWidth="38640" windowHeight="21120" activeTab="1" xr2:uid="{1201E952-BF3A-4DBB-8CF7-628B9CEE2417}"/>
  </bookViews>
  <sheets>
    <sheet name="Anwedungshinweise und Impressum" sheetId="8" r:id="rId1"/>
    <sheet name="Eingabe" sheetId="1" r:id="rId2"/>
    <sheet name="Berechnungen" sheetId="5" r:id="rId3"/>
    <sheet name="Resultate" sheetId="6" r:id="rId4"/>
    <sheet name="Standardannahmen" sheetId="4" r:id="rId5"/>
    <sheet name="Drop Down" sheetId="2" r:id="rId6"/>
    <sheet name="Prozessbibliothek" sheetId="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5" l="1"/>
  <c r="D76" i="5" s="1"/>
  <c r="E57" i="5"/>
  <c r="E56" i="5"/>
  <c r="E55" i="5"/>
  <c r="E54" i="5"/>
  <c r="E53" i="5"/>
  <c r="E52" i="5"/>
  <c r="E51" i="5"/>
  <c r="E48" i="5"/>
  <c r="G47" i="3" l="1"/>
  <c r="B21" i="8"/>
  <c r="I48" i="3" l="1"/>
  <c r="H48" i="3"/>
  <c r="G48" i="3"/>
  <c r="I47" i="3"/>
  <c r="H47" i="3"/>
  <c r="I38" i="3"/>
  <c r="H38" i="3"/>
  <c r="G38" i="3"/>
  <c r="I31" i="3"/>
  <c r="H31" i="3"/>
  <c r="G31" i="3"/>
  <c r="I18" i="3"/>
  <c r="H18" i="3"/>
  <c r="G18" i="3"/>
  <c r="L57" i="5" l="1"/>
  <c r="J57" i="5"/>
  <c r="H57" i="5"/>
  <c r="F57" i="5"/>
  <c r="C28" i="1"/>
  <c r="E13" i="5"/>
  <c r="G57" i="5"/>
  <c r="G56" i="5"/>
  <c r="D17" i="5"/>
  <c r="D13" i="5"/>
  <c r="D29" i="5"/>
  <c r="D41" i="1"/>
  <c r="D20" i="1"/>
  <c r="D21" i="1"/>
  <c r="E76" i="5" l="1"/>
  <c r="D24" i="1"/>
  <c r="D23" i="1"/>
  <c r="D15" i="1"/>
  <c r="D16" i="1"/>
  <c r="E55" i="1"/>
  <c r="D14" i="5" l="1"/>
  <c r="D57" i="1"/>
  <c r="D20" i="5" s="1"/>
  <c r="D48" i="5" s="1"/>
  <c r="D67" i="5" s="1"/>
  <c r="D11" i="5"/>
  <c r="D42" i="1"/>
  <c r="D15" i="5"/>
  <c r="D16" i="5"/>
  <c r="D26" i="1"/>
  <c r="A38" i="5"/>
  <c r="D27" i="5" l="1"/>
  <c r="D30" i="5" s="1"/>
  <c r="D31" i="5"/>
  <c r="D54" i="5" s="1"/>
  <c r="D73" i="5" s="1"/>
  <c r="D13" i="6" s="1"/>
  <c r="D39" i="5"/>
  <c r="D43" i="1"/>
  <c r="D40" i="5" s="1"/>
  <c r="D53" i="5" s="1"/>
  <c r="D18" i="5"/>
  <c r="H41" i="1"/>
  <c r="G41" i="1"/>
  <c r="F41" i="1"/>
  <c r="E41" i="1"/>
  <c r="D38" i="5"/>
  <c r="H21" i="1"/>
  <c r="G21" i="1"/>
  <c r="F21" i="1"/>
  <c r="E21" i="1"/>
  <c r="H20" i="1"/>
  <c r="G20" i="1"/>
  <c r="F20" i="1"/>
  <c r="E20" i="1"/>
  <c r="M54" i="5"/>
  <c r="K54" i="5"/>
  <c r="I54" i="5"/>
  <c r="G54" i="5"/>
  <c r="D55" i="5" l="1"/>
  <c r="D56" i="5"/>
  <c r="E38" i="5"/>
  <c r="G38" i="5"/>
  <c r="F38" i="5"/>
  <c r="H38" i="5"/>
  <c r="C22" i="1" l="1"/>
  <c r="B6" i="6"/>
  <c r="D6" i="6"/>
  <c r="E6" i="6"/>
  <c r="F6" i="6"/>
  <c r="G6" i="6"/>
  <c r="H6" i="6"/>
  <c r="A6" i="6"/>
  <c r="A68" i="5"/>
  <c r="A8" i="6" s="1"/>
  <c r="A69" i="5"/>
  <c r="A9" i="6" s="1"/>
  <c r="A70" i="5"/>
  <c r="A10" i="6" s="1"/>
  <c r="A71" i="5"/>
  <c r="A11" i="6" s="1"/>
  <c r="A72" i="5"/>
  <c r="A12" i="6" s="1"/>
  <c r="A73" i="5"/>
  <c r="A13" i="6" s="1"/>
  <c r="A74" i="5"/>
  <c r="A14" i="6" s="1"/>
  <c r="A75" i="5"/>
  <c r="A15" i="6" s="1"/>
  <c r="A76" i="5"/>
  <c r="A16" i="6" s="1"/>
  <c r="M56" i="5"/>
  <c r="K56" i="5"/>
  <c r="I56" i="5"/>
  <c r="G48" i="5"/>
  <c r="I48" i="5"/>
  <c r="K48" i="5"/>
  <c r="M48" i="5"/>
  <c r="G49" i="5"/>
  <c r="I49" i="5"/>
  <c r="K49" i="5"/>
  <c r="M49" i="5"/>
  <c r="G50" i="5"/>
  <c r="G52" i="5" s="1"/>
  <c r="I50" i="5"/>
  <c r="I52" i="5" s="1"/>
  <c r="K50" i="5"/>
  <c r="K52" i="5" s="1"/>
  <c r="M50" i="5"/>
  <c r="G51" i="5"/>
  <c r="I51" i="5"/>
  <c r="K51" i="5"/>
  <c r="M51" i="5"/>
  <c r="M52" i="5"/>
  <c r="G53" i="5"/>
  <c r="I53" i="5"/>
  <c r="K53" i="5"/>
  <c r="M53" i="5"/>
  <c r="G55" i="5"/>
  <c r="I55" i="5"/>
  <c r="K55" i="5"/>
  <c r="M55" i="5"/>
  <c r="I57" i="5"/>
  <c r="F76" i="5" s="1"/>
  <c r="K57" i="5"/>
  <c r="G76" i="5" s="1"/>
  <c r="M57" i="5"/>
  <c r="H76" i="5" s="1"/>
  <c r="E50" i="5"/>
  <c r="E49" i="5"/>
  <c r="E37" i="5"/>
  <c r="F37" i="5"/>
  <c r="G37" i="5"/>
  <c r="H37" i="5"/>
  <c r="F29" i="5"/>
  <c r="G29" i="5"/>
  <c r="H29" i="5"/>
  <c r="F13" i="5"/>
  <c r="G13" i="5"/>
  <c r="H13" i="5"/>
  <c r="E16" i="5"/>
  <c r="F16" i="5"/>
  <c r="G16" i="5"/>
  <c r="H16" i="5"/>
  <c r="E17" i="5"/>
  <c r="F17" i="5"/>
  <c r="G17" i="5"/>
  <c r="H17" i="5"/>
  <c r="H55" i="1"/>
  <c r="H21" i="5" s="1"/>
  <c r="G55" i="1"/>
  <c r="G21" i="5" s="1"/>
  <c r="F55" i="1"/>
  <c r="F21" i="5" s="1"/>
  <c r="E21" i="5"/>
  <c r="H16" i="1"/>
  <c r="H15" i="1"/>
  <c r="G16" i="1"/>
  <c r="G15" i="1"/>
  <c r="F16" i="1"/>
  <c r="F15" i="1"/>
  <c r="E16" i="1"/>
  <c r="E15" i="1"/>
  <c r="A67" i="5"/>
  <c r="A7" i="6" s="1"/>
  <c r="E18" i="5" l="1"/>
  <c r="H26" i="1"/>
  <c r="H16" i="6"/>
  <c r="H42" i="1"/>
  <c r="G26" i="1"/>
  <c r="G16" i="6"/>
  <c r="G42" i="1"/>
  <c r="E16" i="6"/>
  <c r="E42" i="1"/>
  <c r="F26" i="1"/>
  <c r="F16" i="6"/>
  <c r="F42" i="1"/>
  <c r="D7" i="6"/>
  <c r="E11" i="5"/>
  <c r="E27" i="5" s="1"/>
  <c r="E26" i="1"/>
  <c r="H11" i="5"/>
  <c r="H27" i="5" s="1"/>
  <c r="G11" i="5"/>
  <c r="G27" i="5" s="1"/>
  <c r="F11" i="5"/>
  <c r="F24" i="1"/>
  <c r="F18" i="5"/>
  <c r="G24" i="1"/>
  <c r="E24" i="1"/>
  <c r="H24" i="1"/>
  <c r="E23" i="1"/>
  <c r="H18" i="5"/>
  <c r="G18" i="5"/>
  <c r="G23" i="1"/>
  <c r="H23" i="1"/>
  <c r="F23" i="1"/>
  <c r="C13" i="5"/>
  <c r="D55" i="1"/>
  <c r="D21" i="5" s="1"/>
  <c r="D28" i="5" s="1"/>
  <c r="D49" i="5" l="1"/>
  <c r="D50" i="5" s="1"/>
  <c r="D51" i="5"/>
  <c r="E57" i="1"/>
  <c r="E20" i="5" s="1"/>
  <c r="F48" i="5" s="1"/>
  <c r="E67" i="5" s="1"/>
  <c r="E14" i="5"/>
  <c r="H15" i="5"/>
  <c r="H31" i="5" s="1"/>
  <c r="G15" i="5"/>
  <c r="G31" i="5" s="1"/>
  <c r="J54" i="5" s="1"/>
  <c r="G73" i="5" s="1"/>
  <c r="G13" i="6" s="1"/>
  <c r="F15" i="5"/>
  <c r="F31" i="5" s="1"/>
  <c r="H54" i="5" s="1"/>
  <c r="F73" i="5" s="1"/>
  <c r="F13" i="6" s="1"/>
  <c r="F39" i="5"/>
  <c r="C11" i="5"/>
  <c r="F46" i="1"/>
  <c r="F27" i="5"/>
  <c r="E46" i="1"/>
  <c r="H46" i="1"/>
  <c r="G46" i="1"/>
  <c r="E15" i="5"/>
  <c r="F57" i="1"/>
  <c r="F20" i="5" s="1"/>
  <c r="F14" i="5"/>
  <c r="H57" i="1"/>
  <c r="H20" i="5" s="1"/>
  <c r="H14" i="5"/>
  <c r="G57" i="1"/>
  <c r="G20" i="5" s="1"/>
  <c r="G14" i="5"/>
  <c r="D16" i="6"/>
  <c r="C21" i="1"/>
  <c r="H30" i="5" l="1"/>
  <c r="G30" i="5"/>
  <c r="E7" i="6"/>
  <c r="E30" i="5"/>
  <c r="E31" i="5"/>
  <c r="F54" i="5" s="1"/>
  <c r="E73" i="5" s="1"/>
  <c r="E13" i="6" s="1"/>
  <c r="E28" i="5"/>
  <c r="E29" i="5"/>
  <c r="F30" i="5"/>
  <c r="F43" i="1"/>
  <c r="F40" i="5" s="1"/>
  <c r="H39" i="5"/>
  <c r="H43" i="1"/>
  <c r="H40" i="5" s="1"/>
  <c r="L53" i="5" s="1"/>
  <c r="H72" i="5" s="1"/>
  <c r="H12" i="6" s="1"/>
  <c r="G39" i="5"/>
  <c r="G43" i="1"/>
  <c r="G40" i="5" s="1"/>
  <c r="J53" i="5" s="1"/>
  <c r="G72" i="5" s="1"/>
  <c r="G12" i="6" s="1"/>
  <c r="E43" i="1"/>
  <c r="E40" i="5" s="1"/>
  <c r="E39" i="5"/>
  <c r="C39" i="5" s="1"/>
  <c r="H56" i="5"/>
  <c r="F75" i="5" s="1"/>
  <c r="F15" i="6" s="1"/>
  <c r="J56" i="5"/>
  <c r="J55" i="5"/>
  <c r="G74" i="5" s="1"/>
  <c r="G14" i="6" s="1"/>
  <c r="H55" i="5"/>
  <c r="F74" i="5" s="1"/>
  <c r="F14" i="6" s="1"/>
  <c r="L54" i="5"/>
  <c r="H73" i="5" s="1"/>
  <c r="H13" i="6" s="1"/>
  <c r="J48" i="5"/>
  <c r="G28" i="5"/>
  <c r="C14" i="5"/>
  <c r="H28" i="5"/>
  <c r="F28" i="5"/>
  <c r="C20" i="1"/>
  <c r="G67" i="5" l="1"/>
  <c r="G7" i="6" s="1"/>
  <c r="G75" i="5"/>
  <c r="G15" i="6" s="1"/>
  <c r="H53" i="5"/>
  <c r="F72" i="5" s="1"/>
  <c r="F12" i="6" s="1"/>
  <c r="H49" i="5"/>
  <c r="F53" i="5"/>
  <c r="E72" i="5" s="1"/>
  <c r="E12" i="6" s="1"/>
  <c r="C40" i="5"/>
  <c r="F51" i="5"/>
  <c r="F49" i="5"/>
  <c r="F56" i="5"/>
  <c r="E75" i="5" s="1"/>
  <c r="E15" i="6" s="1"/>
  <c r="F55" i="5"/>
  <c r="E74" i="5" s="1"/>
  <c r="E14" i="6" s="1"/>
  <c r="L56" i="5"/>
  <c r="H75" i="5" s="1"/>
  <c r="H15" i="6" s="1"/>
  <c r="L55" i="5"/>
  <c r="H74" i="5" s="1"/>
  <c r="H14" i="6" s="1"/>
  <c r="H51" i="5"/>
  <c r="F70" i="5" s="1"/>
  <c r="F10" i="6" s="1"/>
  <c r="F68" i="5"/>
  <c r="F8" i="6" s="1"/>
  <c r="L48" i="5"/>
  <c r="J51" i="5"/>
  <c r="G70" i="5" s="1"/>
  <c r="G10" i="6" s="1"/>
  <c r="J49" i="5"/>
  <c r="G68" i="5" s="1"/>
  <c r="G8" i="6" s="1"/>
  <c r="L51" i="5"/>
  <c r="H70" i="5" s="1"/>
  <c r="H10" i="6" s="1"/>
  <c r="L49" i="5"/>
  <c r="H68" i="5" s="1"/>
  <c r="H8" i="6" s="1"/>
  <c r="H48" i="5"/>
  <c r="F67" i="5" s="1"/>
  <c r="D46" i="1"/>
  <c r="C46" i="1" s="1"/>
  <c r="C57" i="1"/>
  <c r="C23" i="1"/>
  <c r="D72" i="5"/>
  <c r="D12" i="6" s="1"/>
  <c r="C29" i="5"/>
  <c r="D37" i="5"/>
  <c r="B38" i="5"/>
  <c r="B37" i="5"/>
  <c r="A37" i="5"/>
  <c r="H67" i="5" l="1"/>
  <c r="C67" i="5" s="1"/>
  <c r="F7" i="6"/>
  <c r="C48" i="5"/>
  <c r="F52" i="5"/>
  <c r="E71" i="5" s="1"/>
  <c r="E11" i="6" s="1"/>
  <c r="E70" i="5"/>
  <c r="E10" i="6" s="1"/>
  <c r="E68" i="5"/>
  <c r="E8" i="6" s="1"/>
  <c r="C49" i="5"/>
  <c r="F50" i="5"/>
  <c r="E69" i="5" s="1"/>
  <c r="E9" i="6" s="1"/>
  <c r="L52" i="5"/>
  <c r="H71" i="5" s="1"/>
  <c r="H11" i="6" s="1"/>
  <c r="J52" i="5"/>
  <c r="G71" i="5" s="1"/>
  <c r="G11" i="6" s="1"/>
  <c r="H52" i="5"/>
  <c r="F71" i="5" s="1"/>
  <c r="F11" i="6" s="1"/>
  <c r="L50" i="5"/>
  <c r="H69" i="5" s="1"/>
  <c r="H9" i="6" s="1"/>
  <c r="H50" i="5"/>
  <c r="F69" i="5" s="1"/>
  <c r="F9" i="6" s="1"/>
  <c r="J50" i="5"/>
  <c r="G69" i="5" s="1"/>
  <c r="G9" i="6" s="1"/>
  <c r="C15" i="1"/>
  <c r="C24" i="1"/>
  <c r="C16" i="1"/>
  <c r="C26" i="1"/>
  <c r="H7" i="6" l="1"/>
  <c r="H17" i="6" s="1"/>
  <c r="F17" i="6"/>
  <c r="E17" i="6"/>
  <c r="G17" i="6"/>
  <c r="C27" i="5"/>
  <c r="C42" i="1"/>
  <c r="C28" i="5" l="1"/>
  <c r="C30" i="5"/>
  <c r="C15" i="5"/>
  <c r="C43" i="1"/>
  <c r="D69" i="5" l="1"/>
  <c r="D9" i="6" s="1"/>
  <c r="D68" i="5"/>
  <c r="D8" i="6" s="1"/>
  <c r="D52" i="5"/>
  <c r="D71" i="5" s="1"/>
  <c r="D11" i="6" s="1"/>
  <c r="D70" i="5"/>
  <c r="D10" i="6" s="1"/>
  <c r="C7" i="6"/>
  <c r="C31" i="5"/>
  <c r="D75" i="5"/>
  <c r="D15" i="6" s="1"/>
  <c r="C72" i="5" l="1"/>
  <c r="C12" i="6" s="1"/>
  <c r="C51" i="5"/>
  <c r="C53" i="5"/>
  <c r="C54" i="5"/>
  <c r="C56" i="5" s="1"/>
  <c r="C73" i="5"/>
  <c r="C13" i="6" s="1"/>
  <c r="D74" i="5"/>
  <c r="D14" i="6" s="1"/>
  <c r="D17" i="6" s="1"/>
  <c r="C70" i="5"/>
  <c r="C10" i="6" s="1"/>
  <c r="C68" i="5"/>
  <c r="C8" i="6" s="1"/>
  <c r="C74" i="5" l="1"/>
  <c r="C14" i="6" s="1"/>
  <c r="C57" i="5"/>
  <c r="C76" i="5"/>
  <c r="C16" i="6" s="1"/>
  <c r="C55" i="5"/>
  <c r="C50" i="5"/>
  <c r="C52" i="5"/>
  <c r="C75" i="5"/>
  <c r="C15" i="6" s="1"/>
  <c r="C69" i="5"/>
  <c r="C9" i="6" s="1"/>
  <c r="C71" i="5"/>
  <c r="C11" i="6" s="1"/>
  <c r="C17" i="6" l="1"/>
</calcChain>
</file>

<file path=xl/sharedStrings.xml><?xml version="1.0" encoding="utf-8"?>
<sst xmlns="http://schemas.openxmlformats.org/spreadsheetml/2006/main" count="526" uniqueCount="245">
  <si>
    <t>Angaben Baugrube</t>
  </si>
  <si>
    <t>Bezeichnung</t>
  </si>
  <si>
    <t>Einheit</t>
  </si>
  <si>
    <t>Wert</t>
  </si>
  <si>
    <t>Umfang Baugrube</t>
  </si>
  <si>
    <t>m</t>
  </si>
  <si>
    <t>Fläche Baugrube</t>
  </si>
  <si>
    <t>m2</t>
  </si>
  <si>
    <t>Tiefgründung</t>
  </si>
  <si>
    <t>Art Pfahl</t>
  </si>
  <si>
    <t>-</t>
  </si>
  <si>
    <t>Keine</t>
  </si>
  <si>
    <t>#</t>
  </si>
  <si>
    <t>Baugrubensicherung</t>
  </si>
  <si>
    <t>Art</t>
  </si>
  <si>
    <t>geböscht</t>
  </si>
  <si>
    <t>Rüttelstopfsäule</t>
  </si>
  <si>
    <t>Vorfabrizierte Betonpfähle</t>
  </si>
  <si>
    <t>Mikrobohrpfähle</t>
  </si>
  <si>
    <t>Ortbetonbohrpfahl 700 mm</t>
  </si>
  <si>
    <t>Ortbetonbohrpfahl 900 mm</t>
  </si>
  <si>
    <t>Ortbetonbohrpfahl 1200</t>
  </si>
  <si>
    <t>Verdrängungspfahl 660/580 mm</t>
  </si>
  <si>
    <t>Verdrängungspfahl 560/480 mm</t>
  </si>
  <si>
    <t>Spundwand, auskragend</t>
  </si>
  <si>
    <t>Spundwand, gespriesst</t>
  </si>
  <si>
    <t>Rühlwand, auskragend</t>
  </si>
  <si>
    <t>Rühlwand, gespriesst</t>
  </si>
  <si>
    <t>Rühlwand, verankert</t>
  </si>
  <si>
    <t>Bohrpfahlwand, unverankert</t>
  </si>
  <si>
    <t>Bohrpfahlwand, gespriesst</t>
  </si>
  <si>
    <t>Bohrpfahlwand, verankert</t>
  </si>
  <si>
    <t>Schlitzwand, 400 mm</t>
  </si>
  <si>
    <t>Schlitzwand, 800 mm</t>
  </si>
  <si>
    <t>Nagelwand</t>
  </si>
  <si>
    <t>m3</t>
  </si>
  <si>
    <t>Sektor 1</t>
  </si>
  <si>
    <t>Sektor 2</t>
  </si>
  <si>
    <t>KBOB Nummer</t>
  </si>
  <si>
    <t>Name</t>
  </si>
  <si>
    <t>kg/m3</t>
  </si>
  <si>
    <t>Referenz</t>
  </si>
  <si>
    <t>00.001</t>
  </si>
  <si>
    <t>Baugrubensicherung, Bohrpfahlwand, gespriesst</t>
  </si>
  <si>
    <t>00.002</t>
  </si>
  <si>
    <t>Baugrubensicherung, Bohrpfahlwand, unverankert</t>
  </si>
  <si>
    <t>00.003</t>
  </si>
  <si>
    <t>Baugrubensicherung, Bohrpfahlwand, verankert</t>
  </si>
  <si>
    <t>00.004</t>
  </si>
  <si>
    <t>Baugrubensicherung, Nagelwand</t>
  </si>
  <si>
    <t>00.005</t>
  </si>
  <si>
    <t>Baugrubensicherung, Rühlwand, auskragend</t>
  </si>
  <si>
    <t>00.006</t>
  </si>
  <si>
    <t>Baugrubensicherung, Rühlwand, gespriesst</t>
  </si>
  <si>
    <t>00.007</t>
  </si>
  <si>
    <t>Baugrubensicherung, Rühlwand, verankert</t>
  </si>
  <si>
    <t>00.008</t>
  </si>
  <si>
    <t>Baugrubensicherung, Schlitzwand, 400 mm</t>
  </si>
  <si>
    <t>00.009</t>
  </si>
  <si>
    <t>Baugrubensicherung, Schlitzwand, 800 mm</t>
  </si>
  <si>
    <t>00.010</t>
  </si>
  <si>
    <t>Baugrubensicherung, Spundwand, auskragend</t>
  </si>
  <si>
    <t>00.011</t>
  </si>
  <si>
    <t>Baugrubensicherung, Spundwand, gespriesst</t>
  </si>
  <si>
    <t>00.012</t>
  </si>
  <si>
    <t>Baugrubensicherung, Spundwand, verankert</t>
  </si>
  <si>
    <t>Sickerbetonwand</t>
  </si>
  <si>
    <t>00.013</t>
  </si>
  <si>
    <t>Tiefgründung, Mikrobohrpfahl</t>
  </si>
  <si>
    <t>00.014</t>
  </si>
  <si>
    <t>Tiefgründung, Ortbetonbohrpfahl, 700 mm</t>
  </si>
  <si>
    <t>00.015</t>
  </si>
  <si>
    <t>Tiefgründung, Ortbetonbohrpfahl, 900 mm</t>
  </si>
  <si>
    <t>00.016</t>
  </si>
  <si>
    <t>Tiefgründung, Ortbetonbohrpfahl, 1200 mm</t>
  </si>
  <si>
    <t>00.017</t>
  </si>
  <si>
    <t>Tiefgründung, Ortbetonverdrängungspfahl 560/480 mm</t>
  </si>
  <si>
    <t>00.018</t>
  </si>
  <si>
    <t>Tiefgründung, Ortbetonverdrängungspfahl 660/580 mm</t>
  </si>
  <si>
    <t>00.019</t>
  </si>
  <si>
    <t>Tiefgründung, Rüttelstopfsäule</t>
  </si>
  <si>
    <t>00.020</t>
  </si>
  <si>
    <t>Tiefgründung, Vorgefertigter Betonpfahl</t>
  </si>
  <si>
    <t>00.021</t>
  </si>
  <si>
    <t>Wasserhaltung, Pumphöhe 2.5 m</t>
  </si>
  <si>
    <t>00.022</t>
  </si>
  <si>
    <t>Wasserhaltung, Pumphöhe 5 m</t>
  </si>
  <si>
    <t>00.023</t>
  </si>
  <si>
    <t>Wasserhaltung, Pumphöhe 7.5 m</t>
  </si>
  <si>
    <t>00.024</t>
  </si>
  <si>
    <t>Wasserhaltung, Pumphöhe 10 m</t>
  </si>
  <si>
    <t>Wasserhaltung, Pumphöhe 13m</t>
  </si>
  <si>
    <t>Magerbeton (ohne Bewehrung)</t>
  </si>
  <si>
    <t>Magerbeton</t>
  </si>
  <si>
    <t>kg</t>
  </si>
  <si>
    <t>Hochbaubeton (ohne Bewehrung)</t>
  </si>
  <si>
    <t>Hochbaubeton</t>
  </si>
  <si>
    <t>Tiefbaubeton (ohne Bewehrung)</t>
  </si>
  <si>
    <t>Tiefbaubeton</t>
  </si>
  <si>
    <t>Bohrpfahlbeton (ohne Bewehrung)</t>
  </si>
  <si>
    <t>Bohrpfahlbeton</t>
  </si>
  <si>
    <t>Backstein</t>
  </si>
  <si>
    <t>Kies gebrochen</t>
  </si>
  <si>
    <t>Kies</t>
  </si>
  <si>
    <t>Sand</t>
  </si>
  <si>
    <t>Polystyrol extrudiert</t>
  </si>
  <si>
    <t>XPS</t>
  </si>
  <si>
    <t>Steinwolle</t>
  </si>
  <si>
    <t>06.003</t>
  </si>
  <si>
    <t>Armierungsstahl</t>
  </si>
  <si>
    <t>62.001</t>
  </si>
  <si>
    <t>Aushub maschinell, Durchschnitt</t>
  </si>
  <si>
    <t>Aushubvolumen</t>
  </si>
  <si>
    <t>62.014</t>
  </si>
  <si>
    <t>Aushub maschinell, mit PF</t>
  </si>
  <si>
    <t>62.015</t>
  </si>
  <si>
    <t>Aushub maschinell, ohne PF</t>
  </si>
  <si>
    <t>Lastwagen 32-40t</t>
  </si>
  <si>
    <t>für Durchschnittliche Auslastung von 11.6t</t>
  </si>
  <si>
    <t>Transportleistung</t>
  </si>
  <si>
    <t>tkm</t>
  </si>
  <si>
    <t>Lastwagentransport 40t, 12.6km; Lockergestein</t>
  </si>
  <si>
    <t>Transportleistung pro Aushubvolumen</t>
  </si>
  <si>
    <t>Annahme 1.6 t/m3 Dichte für Lockergestein</t>
  </si>
  <si>
    <t>Lastwagentransport 40t, 12.6km; Kies</t>
  </si>
  <si>
    <t>Transp. Kies</t>
  </si>
  <si>
    <t>Annahme 2.0 t/m3 Dichte für Kies</t>
  </si>
  <si>
    <t>Referenzkürzel</t>
  </si>
  <si>
    <t>Prozessbibliothek</t>
  </si>
  <si>
    <t>Sektor 3</t>
  </si>
  <si>
    <t>Sektor 4</t>
  </si>
  <si>
    <t>Sektor 5</t>
  </si>
  <si>
    <t>Länge Bodenplatte</t>
  </si>
  <si>
    <t>Breite Bodenplatte</t>
  </si>
  <si>
    <t>Fläche Bodenplatte</t>
  </si>
  <si>
    <t>Umfang Bodenplatte</t>
  </si>
  <si>
    <t>An andere Sektoren angrenzende Strecke</t>
  </si>
  <si>
    <t>Baugrube</t>
  </si>
  <si>
    <t>Länge Pfähle</t>
  </si>
  <si>
    <t>Anzahl Pfähle total</t>
  </si>
  <si>
    <t>Sachbilanz</t>
  </si>
  <si>
    <t>Beschrieb</t>
  </si>
  <si>
    <t>Fläche Baugrubensicherung</t>
  </si>
  <si>
    <t>Zusatzaushub Materialersatz</t>
  </si>
  <si>
    <t>Pfahllänge gesamt</t>
  </si>
  <si>
    <t>Standardannahmen</t>
  </si>
  <si>
    <t>Tiefe Materialersatz</t>
  </si>
  <si>
    <t>Aushub</t>
  </si>
  <si>
    <t>Hinterfüllung</t>
  </si>
  <si>
    <t>Pfähle</t>
  </si>
  <si>
    <t>Materialersatz</t>
  </si>
  <si>
    <t>Wirkungsbilanz</t>
  </si>
  <si>
    <t>Prozess-Kürzel</t>
  </si>
  <si>
    <t>Hinterfüllung Transport</t>
  </si>
  <si>
    <t>Dummy für kein Pfahl</t>
  </si>
  <si>
    <t>Materialersatz Transport</t>
  </si>
  <si>
    <t>Distanz Deponie Aushub</t>
  </si>
  <si>
    <t>km</t>
  </si>
  <si>
    <t>Aushubvolumen Bodenplatte</t>
  </si>
  <si>
    <t>Tiefe Gebäude</t>
  </si>
  <si>
    <t>Unterirdisches Gebäudevolumen</t>
  </si>
  <si>
    <t>Spundwand, verankert</t>
  </si>
  <si>
    <t>Zusatzaushub Arbeitsraum</t>
  </si>
  <si>
    <t>Gesamtlänge Pfähle</t>
  </si>
  <si>
    <t>Mittlere Tiefe Materialersatz (0 wenn ohne)</t>
  </si>
  <si>
    <t>Tiefe Baugrube (T_total)</t>
  </si>
  <si>
    <t>Total</t>
  </si>
  <si>
    <t>Länge Baugrube</t>
  </si>
  <si>
    <t>Breite Baugrube</t>
  </si>
  <si>
    <t>Volumen Materialersatz</t>
  </si>
  <si>
    <t>Angaben Baugrubensicherung</t>
  </si>
  <si>
    <t>Verhältnis Breite/Tiefe Nagelwand</t>
  </si>
  <si>
    <t>Schlüssel</t>
  </si>
  <si>
    <t>Verhältnis Breite/Tiefe Sickerbetonwand</t>
  </si>
  <si>
    <t>Verhältnis Breite/Tiefe Böschung</t>
  </si>
  <si>
    <t>Resultate</t>
  </si>
  <si>
    <t>Förderhöhe 2.5 m</t>
  </si>
  <si>
    <t>Förderhöhe 5 m</t>
  </si>
  <si>
    <t>Förderhöhe 7.5 m</t>
  </si>
  <si>
    <t>Förderhöhe 10 m</t>
  </si>
  <si>
    <t>Förderhöhe 13 m</t>
  </si>
  <si>
    <t>Förderhöhen Pumpe</t>
  </si>
  <si>
    <t>Förderhöhe</t>
  </si>
  <si>
    <t>Länge Baugrubensicherung</t>
  </si>
  <si>
    <t>Zusatzaushub Böschung / Sickerbetonwand / Nagelwand</t>
  </si>
  <si>
    <t>Verhältnis Breite/Tiefe Baugrubensicherung</t>
  </si>
  <si>
    <t>Anzahl Pfähle</t>
  </si>
  <si>
    <t>Wasserhaltung</t>
  </si>
  <si>
    <t>An andere Sektoren angrenzende Länge</t>
  </si>
  <si>
    <t>Grundlagenzusammenstellung und Berechnungen</t>
  </si>
  <si>
    <t>Längen, Tiefen, Flächen</t>
  </si>
  <si>
    <t>Global Warming Potential</t>
  </si>
  <si>
    <t>Transport</t>
  </si>
  <si>
    <t>Materialersatz einfüllen/verdichten</t>
  </si>
  <si>
    <t>Breite Berme</t>
  </si>
  <si>
    <t>Zusatzaushub Böschung Berme</t>
  </si>
  <si>
    <t>kgCO2-eq.</t>
  </si>
  <si>
    <t>Eingaben</t>
  </si>
  <si>
    <t>Berechnungen</t>
  </si>
  <si>
    <t>Dummy für Böschung</t>
  </si>
  <si>
    <t>kgCO2-eq./m2</t>
  </si>
  <si>
    <t xml:space="preserve"> </t>
  </si>
  <si>
    <t>Aushub total</t>
  </si>
  <si>
    <t>Aushub total Wegtransport</t>
  </si>
  <si>
    <t>Resultate in kgCO2-eq. pro m2 Bodenplatte</t>
  </si>
  <si>
    <t>m2 Bodenplatte pro Pfahl</t>
  </si>
  <si>
    <t>m2/Pfahl</t>
  </si>
  <si>
    <t>Pfahlraster (x m * x m)</t>
  </si>
  <si>
    <t>Neigung Baugrubensicherung (Verhältnis Breite / Tiefe)</t>
  </si>
  <si>
    <t>Volumen Wasserhaltung</t>
  </si>
  <si>
    <t>Impressum</t>
  </si>
  <si>
    <t>Zuletzt aktualisiert</t>
  </si>
  <si>
    <t>Aktuelle Version des Tools</t>
  </si>
  <si>
    <t>s3 GmbH</t>
  </si>
  <si>
    <t>Zürichstr. 45</t>
  </si>
  <si>
    <t>8600 Dübendorf</t>
  </si>
  <si>
    <t>www.s3-engineering.ch</t>
  </si>
  <si>
    <t>Autorenteam: Alexandra Kuhn und Kevin Knecht</t>
  </si>
  <si>
    <t>Anwendungshinweise</t>
  </si>
  <si>
    <t>Eingabe</t>
  </si>
  <si>
    <t>Das Blatt 'Berechnungen' dient der Kalkulation und kann eingesehen werden, wenn Zwischenresultate nachvollzogen werden sollen.</t>
  </si>
  <si>
    <t>Generell</t>
  </si>
  <si>
    <t>Im Resutat-Blatt kann die Bilanz der Erstellung des eingegebenen Untergeschosses eingesehen werden.</t>
  </si>
  <si>
    <t>Unter Standardannahmen können Grundannahmen für die Berechnungen geändert werden.</t>
  </si>
  <si>
    <t>Der Untergeschossrechner dient dazu, die CO2-Emissionen von Untergeschossen (exkl. den grauen Emissionen der Baumaterialien des Gebäudes) zu berechnen. Die Resultate beinhalten die Erstellung der Baugrube, die Tiefengründung, die Baugrubensicherung sowie eine allfällige Wasserhaltung.</t>
  </si>
  <si>
    <t>Die Prozessbibliothek enthält alle für die Bilanzierung relevanten KBOB-Daten sowie im Rahmen des Berichts 'Untersuchung von CO2-Emissionen von Erdbauarbeiten, Baugrubensicherungen und Tiefgründungen bei der Erstellung von Untergeschossen (s3 GmbH, Wälli AG)' erstellte Prozesse (Dokumentation siehe ebendieser Bericht).</t>
  </si>
  <si>
    <t>Drop Down</t>
  </si>
  <si>
    <t>Dieses Blatt enthält die Definition von Auswahlmenüs.</t>
  </si>
  <si>
    <r>
      <t xml:space="preserve">Haftungsausschluss: </t>
    </r>
    <r>
      <rPr>
        <sz val="11"/>
        <color theme="1"/>
        <rFont val="Calibri"/>
        <family val="2"/>
        <scheme val="minor"/>
      </rPr>
      <t>Für die Inhalte und Resultate des vorliegenden Tools, welches kostenlos zur Verfügung gestellt wird, wird keinerlei Haftung übernommen.</t>
    </r>
  </si>
  <si>
    <t>Gesamte Baugrube &amp; Tiefgründungen</t>
  </si>
  <si>
    <t>Erstellt durch die s3 GmbH im Auftrag der Fachstelle nachhaltiges Bauen der Stadt Zürich.</t>
  </si>
  <si>
    <t>Das Tool basiert auf der Studie 'Untersuchung von CO2-Emissionen von Erdbauarbeiten, Baugrubensicherungen und Tiefgründungen bei der Erstellung von Untergeschossen (s3 GmbH, Wälli AG)'.</t>
  </si>
  <si>
    <t>Alle relevanten Informationen zu Zeilen und Bedeutung der Eingabefelder sind direkt in Kommentaren im Blatt 'Eingabe' enthalten. Die zur Auswahl stehenden Optionen bei Pfählen und Baugrubensicherungen sind in der Studie 'Ökobilanzen von Tiefbauarbeiten bei Hochbauten ' von treeze Ltd. erläutert.</t>
  </si>
  <si>
    <t>Arbeitsraum (Abstand Bodenplatte - Baugrubenabschluss)</t>
  </si>
  <si>
    <t>Aushub ohne Transport</t>
  </si>
  <si>
    <t xml:space="preserve"> .</t>
  </si>
  <si>
    <t xml:space="preserve">  ..</t>
  </si>
  <si>
    <t>Aushub nur Transport</t>
  </si>
  <si>
    <t>UBP Total
[UBP]</t>
  </si>
  <si>
    <t>PENR Total
[kWh oil-eq.]</t>
  </si>
  <si>
    <t>GWP Total
[kg CO2-eq.]</t>
  </si>
  <si>
    <t>Prozessbibliothek KBOB: 2009/1:2022, Version 3</t>
  </si>
  <si>
    <t>Hinweis: Falls die Baugrube nicht durch ein Rechteck (1 Sektor) abgedeckt werden kann, muss die Baugrube annähernd in maximal 5 Sektoren eingeteilt werden, welche die tatsächliche Form und Unterschiede bei der Tiefe der Grube möglichst gut abdecken.</t>
  </si>
  <si>
    <t>Pfahllänge z.B. 20 m</t>
  </si>
  <si>
    <t>Pfahlraster z.b. 5.5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</si>
</sst>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00"/>
    <numFmt numFmtId="166" formatCode="00.000"/>
    <numFmt numFmtId="167" formatCode="0.0000"/>
    <numFmt numFmtId="168" formatCode="_ * #,##0.0_ ;_ * \-#,##0.0_ ;_ * &quot;-&quot;??_ ;_ @_ "/>
    <numFmt numFmtId="169" formatCode="_ * #,##0_ ;_ * \-#,##0_ ;_ * &quot;-&quot;??_ ;_ @_ "/>
    <numFmt numFmtId="170" formatCode="0.00;\-0.00;\-;@"/>
  </numFmts>
  <fonts count="15" x14ac:knownFonts="1">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i/>
      <sz val="11"/>
      <name val="Calibri"/>
      <family val="2"/>
      <scheme val="minor"/>
    </font>
    <font>
      <i/>
      <sz val="11"/>
      <name val="Calibri"/>
      <family val="2"/>
      <scheme val="minor"/>
    </font>
    <font>
      <sz val="11"/>
      <color theme="1"/>
      <name val="Calibri"/>
      <family val="2"/>
      <scheme val="minor"/>
    </font>
    <font>
      <sz val="11"/>
      <color rgb="FFFF0000"/>
      <name val="Calibri"/>
      <family val="2"/>
      <scheme val="minor"/>
    </font>
    <font>
      <sz val="10"/>
      <name val="Arial"/>
      <family val="2"/>
    </font>
    <font>
      <sz val="10"/>
      <color theme="1"/>
      <name val="Arial"/>
      <family val="2"/>
    </font>
    <font>
      <sz val="10"/>
      <color rgb="FFFF0000"/>
      <name val="Arial"/>
      <family val="2"/>
    </font>
    <font>
      <sz val="11"/>
      <color theme="0" tint="-0.249977111117893"/>
      <name val="Calibri"/>
      <family val="2"/>
      <scheme val="minor"/>
    </font>
    <font>
      <b/>
      <sz val="16"/>
      <color theme="1"/>
      <name val="Calibri"/>
      <family val="2"/>
      <scheme val="minor"/>
    </font>
    <font>
      <sz val="8"/>
      <name val="Calibri"/>
      <family val="2"/>
      <scheme val="minor"/>
    </font>
    <font>
      <u/>
      <sz val="11"/>
      <color theme="1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s>
  <cellStyleXfs count="5">
    <xf numFmtId="0" fontId="0" fillId="0" borderId="0"/>
    <xf numFmtId="43" fontId="6" fillId="0" borderId="0" applyFont="0" applyFill="0" applyBorder="0" applyAlignment="0" applyProtection="0"/>
    <xf numFmtId="0" fontId="8" fillId="0" borderId="0"/>
    <xf numFmtId="0" fontId="8" fillId="0" borderId="0"/>
    <xf numFmtId="0" fontId="14" fillId="0" borderId="0" applyNumberFormat="0" applyFill="0" applyBorder="0" applyAlignment="0" applyProtection="0"/>
  </cellStyleXfs>
  <cellXfs count="150">
    <xf numFmtId="0" fontId="0" fillId="0" borderId="0" xfId="0"/>
    <xf numFmtId="0" fontId="0" fillId="0" borderId="1" xfId="0" applyBorder="1"/>
    <xf numFmtId="0" fontId="0" fillId="0" borderId="3" xfId="0" applyBorder="1" applyAlignment="1">
      <alignment horizontal="center"/>
    </xf>
    <xf numFmtId="0" fontId="0" fillId="0" borderId="2" xfId="0" applyBorder="1" applyAlignment="1">
      <alignment horizontal="center"/>
    </xf>
    <xf numFmtId="49" fontId="0" fillId="0" borderId="2" xfId="0" applyNumberFormat="1" applyBorder="1" applyAlignment="1">
      <alignment horizontal="center"/>
    </xf>
    <xf numFmtId="0" fontId="0" fillId="0" borderId="0" xfId="0" applyAlignment="1">
      <alignment horizontal="center" vertical="center"/>
    </xf>
    <xf numFmtId="0" fontId="0" fillId="3" borderId="0" xfId="0" applyFill="1"/>
    <xf numFmtId="0" fontId="3" fillId="3" borderId="0" xfId="0" applyFont="1" applyFill="1"/>
    <xf numFmtId="0" fontId="0" fillId="0" borderId="0" xfId="0" applyAlignment="1">
      <alignment horizontal="center"/>
    </xf>
    <xf numFmtId="0" fontId="4" fillId="0" borderId="0" xfId="0" applyFont="1"/>
    <xf numFmtId="0" fontId="3" fillId="0" borderId="0" xfId="0" applyFont="1"/>
    <xf numFmtId="0" fontId="9" fillId="0" borderId="0" xfId="2" quotePrefix="1" applyFont="1" applyAlignment="1">
      <alignment horizontal="left" vertical="center" wrapText="1"/>
    </xf>
    <xf numFmtId="0" fontId="9" fillId="0" borderId="0" xfId="3" applyFont="1" applyAlignment="1">
      <alignment vertical="center" wrapText="1"/>
    </xf>
    <xf numFmtId="165" fontId="9" fillId="0" borderId="0" xfId="3" applyNumberFormat="1" applyFont="1" applyAlignment="1">
      <alignment horizontal="center" vertical="center" wrapText="1"/>
    </xf>
    <xf numFmtId="0" fontId="9" fillId="0" borderId="0" xfId="3" applyFont="1" applyAlignment="1">
      <alignment horizontal="center" vertical="center" wrapText="1"/>
    </xf>
    <xf numFmtId="3" fontId="9" fillId="0" borderId="0" xfId="2" applyNumberFormat="1" applyFont="1" applyAlignment="1">
      <alignment horizontal="center" vertical="center" wrapText="1"/>
    </xf>
    <xf numFmtId="1" fontId="9" fillId="0" borderId="0" xfId="2" applyNumberFormat="1" applyFont="1" applyAlignment="1">
      <alignment horizontal="center" vertical="center" wrapText="1"/>
    </xf>
    <xf numFmtId="0" fontId="10" fillId="0" borderId="0" xfId="2" quotePrefix="1" applyFont="1" applyAlignment="1">
      <alignment horizontal="left" vertical="center" wrapText="1"/>
    </xf>
    <xf numFmtId="0" fontId="7" fillId="0" borderId="0" xfId="0" applyFont="1"/>
    <xf numFmtId="11" fontId="9" fillId="0" borderId="0" xfId="0" applyNumberFormat="1" applyFont="1" applyAlignment="1">
      <alignment horizontal="center" vertical="center" wrapText="1"/>
    </xf>
    <xf numFmtId="164" fontId="11" fillId="0" borderId="0" xfId="0" applyNumberFormat="1" applyFont="1"/>
    <xf numFmtId="0" fontId="8" fillId="0" borderId="0" xfId="3" applyAlignment="1">
      <alignment vertical="center" wrapText="1"/>
    </xf>
    <xf numFmtId="165" fontId="8" fillId="0" borderId="0" xfId="3" applyNumberFormat="1" applyAlignment="1">
      <alignment horizontal="center" vertical="center" wrapText="1"/>
    </xf>
    <xf numFmtId="11" fontId="8" fillId="0" borderId="0" xfId="0" applyNumberFormat="1" applyFont="1" applyAlignment="1">
      <alignment horizontal="center" vertical="center" wrapText="1"/>
    </xf>
    <xf numFmtId="3" fontId="8" fillId="0" borderId="0" xfId="2" applyNumberFormat="1" applyAlignment="1">
      <alignment horizontal="center" vertical="center" wrapText="1"/>
    </xf>
    <xf numFmtId="164" fontId="0" fillId="0" borderId="0" xfId="0" applyNumberFormat="1"/>
    <xf numFmtId="166" fontId="9" fillId="0" borderId="0" xfId="2" quotePrefix="1" applyNumberFormat="1" applyFont="1" applyAlignment="1">
      <alignment horizontal="left" vertical="center"/>
    </xf>
    <xf numFmtId="3" fontId="9" fillId="0" borderId="0" xfId="3" applyNumberFormat="1" applyFont="1" applyAlignment="1">
      <alignment horizontal="center" vertical="center" wrapText="1"/>
    </xf>
    <xf numFmtId="164" fontId="9" fillId="0" borderId="0" xfId="3" applyNumberFormat="1" applyFont="1" applyAlignment="1">
      <alignment horizontal="center" vertical="center" wrapText="1"/>
    </xf>
    <xf numFmtId="167" fontId="9" fillId="0" borderId="0" xfId="3" applyNumberFormat="1" applyFont="1" applyAlignment="1">
      <alignment horizontal="center" vertical="center" wrapText="1"/>
    </xf>
    <xf numFmtId="1" fontId="9" fillId="0" borderId="0" xfId="3" applyNumberFormat="1" applyFont="1" applyAlignment="1">
      <alignment horizontal="center" vertical="center" wrapText="1"/>
    </xf>
    <xf numFmtId="166" fontId="9" fillId="0" borderId="0" xfId="2" applyNumberFormat="1" applyFont="1" applyAlignment="1">
      <alignment horizontal="left" vertical="center"/>
    </xf>
    <xf numFmtId="164" fontId="9" fillId="0" borderId="0" xfId="2" applyNumberFormat="1" applyFont="1" applyAlignment="1">
      <alignment horizontal="center" vertical="center" wrapText="1"/>
    </xf>
    <xf numFmtId="165" fontId="9" fillId="0" borderId="0" xfId="2" applyNumberFormat="1" applyFont="1" applyAlignment="1">
      <alignment horizontal="center" vertical="center" wrapText="1"/>
    </xf>
    <xf numFmtId="166" fontId="9" fillId="0" borderId="0" xfId="2" quotePrefix="1" applyNumberFormat="1" applyFont="1" applyAlignment="1">
      <alignment vertical="center"/>
    </xf>
    <xf numFmtId="11" fontId="9" fillId="0" borderId="0" xfId="0" applyNumberFormat="1" applyFont="1" applyAlignment="1">
      <alignment vertical="center" wrapText="1"/>
    </xf>
    <xf numFmtId="11" fontId="9" fillId="0" borderId="0" xfId="0" applyNumberFormat="1" applyFont="1" applyAlignment="1">
      <alignment horizontal="center" vertical="center" shrinkToFit="1"/>
    </xf>
    <xf numFmtId="1" fontId="9" fillId="0" borderId="0" xfId="0" applyNumberFormat="1" applyFont="1" applyAlignment="1">
      <alignment horizontal="center" vertical="center" wrapText="1"/>
    </xf>
    <xf numFmtId="2" fontId="9" fillId="0" borderId="0" xfId="1" applyNumberFormat="1" applyFont="1" applyFill="1" applyBorder="1" applyAlignment="1">
      <alignment horizontal="center" vertical="center" wrapText="1"/>
    </xf>
    <xf numFmtId="165" fontId="9" fillId="0" borderId="0" xfId="1" applyNumberFormat="1" applyFont="1" applyFill="1" applyBorder="1" applyAlignment="1">
      <alignment horizontal="center" vertical="center" wrapText="1"/>
    </xf>
    <xf numFmtId="11" fontId="8" fillId="0" borderId="0" xfId="0" applyNumberFormat="1" applyFont="1" applyAlignment="1">
      <alignment vertical="center" wrapText="1"/>
    </xf>
    <xf numFmtId="11" fontId="8" fillId="0" borderId="0" xfId="0" applyNumberFormat="1" applyFont="1" applyAlignment="1">
      <alignment horizontal="center" vertical="center" wrapText="1" shrinkToFit="1"/>
    </xf>
    <xf numFmtId="1" fontId="8" fillId="0" borderId="0" xfId="0" applyNumberFormat="1" applyFont="1" applyAlignment="1">
      <alignment horizontal="center" vertical="center" wrapText="1"/>
    </xf>
    <xf numFmtId="2" fontId="8" fillId="0" borderId="0" xfId="0" applyNumberFormat="1" applyFont="1" applyAlignment="1">
      <alignment horizontal="center" vertical="center" wrapText="1"/>
    </xf>
    <xf numFmtId="0" fontId="1" fillId="0" borderId="0" xfId="0" applyFont="1"/>
    <xf numFmtId="0" fontId="2" fillId="5" borderId="0" xfId="0" applyFont="1" applyFill="1"/>
    <xf numFmtId="0" fontId="1" fillId="5" borderId="0" xfId="0" applyFont="1" applyFill="1"/>
    <xf numFmtId="0" fontId="0" fillId="5" borderId="0" xfId="0" applyFill="1"/>
    <xf numFmtId="0" fontId="5" fillId="0" borderId="0" xfId="0" applyFont="1"/>
    <xf numFmtId="0" fontId="5" fillId="0" borderId="0" xfId="0" applyFont="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4" xfId="0" applyBorder="1"/>
    <xf numFmtId="0" fontId="0" fillId="0" borderId="4" xfId="0" applyBorder="1" applyAlignment="1">
      <alignment horizontal="center"/>
    </xf>
    <xf numFmtId="0" fontId="0" fillId="0" borderId="6" xfId="0" applyBorder="1" applyAlignment="1">
      <alignment horizontal="center"/>
    </xf>
    <xf numFmtId="0" fontId="2" fillId="0" borderId="0" xfId="0" applyFont="1"/>
    <xf numFmtId="0" fontId="12" fillId="6" borderId="0" xfId="0" applyFont="1" applyFill="1"/>
    <xf numFmtId="0" fontId="0" fillId="6" borderId="0" xfId="0" applyFill="1"/>
    <xf numFmtId="0" fontId="0" fillId="2" borderId="7" xfId="0" applyFill="1" applyBorder="1" applyAlignment="1">
      <alignment horizontal="center"/>
    </xf>
    <xf numFmtId="0" fontId="0" fillId="4" borderId="7" xfId="0" applyFill="1" applyBorder="1" applyAlignment="1">
      <alignment horizontal="center"/>
    </xf>
    <xf numFmtId="0" fontId="0" fillId="0" borderId="2" xfId="0" applyBorder="1"/>
    <xf numFmtId="0" fontId="0" fillId="0" borderId="10" xfId="0" applyBorder="1" applyAlignment="1">
      <alignment horizontal="center"/>
    </xf>
    <xf numFmtId="0" fontId="0" fillId="0" borderId="11" xfId="0" applyBorder="1"/>
    <xf numFmtId="0" fontId="0" fillId="0" borderId="7" xfId="0" applyBorder="1" applyAlignment="1">
      <alignment horizontal="center"/>
    </xf>
    <xf numFmtId="0" fontId="3" fillId="0" borderId="6" xfId="0" applyFont="1" applyBorder="1" applyAlignment="1">
      <alignment horizontal="center"/>
    </xf>
    <xf numFmtId="1" fontId="0" fillId="0" borderId="0" xfId="0" applyNumberFormat="1"/>
    <xf numFmtId="0" fontId="3" fillId="0" borderId="5" xfId="0" applyFont="1" applyBorder="1" applyAlignment="1">
      <alignment horizontal="center"/>
    </xf>
    <xf numFmtId="11" fontId="0" fillId="0" borderId="0" xfId="0" applyNumberFormat="1"/>
    <xf numFmtId="0" fontId="0" fillId="0" borderId="3" xfId="0" applyBorder="1"/>
    <xf numFmtId="11" fontId="0" fillId="0" borderId="2" xfId="0" applyNumberFormat="1" applyBorder="1"/>
    <xf numFmtId="0" fontId="0" fillId="2" borderId="4" xfId="0" applyFill="1" applyBorder="1" applyAlignment="1">
      <alignment horizontal="center"/>
    </xf>
    <xf numFmtId="0" fontId="0" fillId="4" borderId="4" xfId="0" applyFill="1" applyBorder="1" applyAlignment="1">
      <alignment horizontal="center"/>
    </xf>
    <xf numFmtId="0" fontId="0" fillId="0" borderId="5" xfId="0" applyBorder="1"/>
    <xf numFmtId="169" fontId="0" fillId="0" borderId="4" xfId="1" applyNumberFormat="1" applyFont="1" applyBorder="1" applyAlignment="1"/>
    <xf numFmtId="169" fontId="0" fillId="0" borderId="7" xfId="1" applyNumberFormat="1" applyFont="1" applyBorder="1" applyAlignment="1">
      <alignment horizontal="center"/>
    </xf>
    <xf numFmtId="169" fontId="0" fillId="0" borderId="4" xfId="1" applyNumberFormat="1" applyFont="1" applyBorder="1" applyAlignment="1">
      <alignment horizontal="center"/>
    </xf>
    <xf numFmtId="168" fontId="0" fillId="0" borderId="4" xfId="1" applyNumberFormat="1" applyFont="1" applyBorder="1" applyAlignment="1">
      <alignment horizontal="center"/>
    </xf>
    <xf numFmtId="168" fontId="0" fillId="0" borderId="7" xfId="1" applyNumberFormat="1" applyFont="1" applyBorder="1" applyAlignment="1">
      <alignment horizontal="center"/>
    </xf>
    <xf numFmtId="168" fontId="0" fillId="0" borderId="7" xfId="1" applyNumberFormat="1" applyFont="1" applyFill="1" applyBorder="1" applyAlignment="1">
      <alignment horizontal="center"/>
    </xf>
    <xf numFmtId="168" fontId="0" fillId="0" borderId="4" xfId="1" applyNumberFormat="1" applyFont="1" applyFill="1" applyBorder="1" applyAlignment="1">
      <alignment horizontal="center"/>
    </xf>
    <xf numFmtId="0" fontId="1" fillId="5" borderId="0" xfId="0" applyFont="1" applyFill="1" applyAlignment="1">
      <alignment horizontal="center"/>
    </xf>
    <xf numFmtId="0" fontId="1" fillId="0" borderId="0" xfId="0" applyFont="1" applyAlignment="1">
      <alignment horizontal="center"/>
    </xf>
    <xf numFmtId="0" fontId="3" fillId="6" borderId="0" xfId="0" applyFont="1" applyFill="1"/>
    <xf numFmtId="0" fontId="3" fillId="0" borderId="9"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7" xfId="0" applyFont="1" applyBorder="1"/>
    <xf numFmtId="49" fontId="3" fillId="0" borderId="7" xfId="0" applyNumberFormat="1" applyFont="1" applyBorder="1" applyAlignment="1">
      <alignment horizontal="center"/>
    </xf>
    <xf numFmtId="0" fontId="0" fillId="6" borderId="0" xfId="0" applyFill="1" applyAlignment="1">
      <alignment horizontal="center"/>
    </xf>
    <xf numFmtId="0" fontId="0" fillId="5" borderId="0" xfId="0" applyFill="1" applyAlignment="1">
      <alignment horizontal="center"/>
    </xf>
    <xf numFmtId="168" fontId="3" fillId="0" borderId="7" xfId="1" applyNumberFormat="1" applyFont="1" applyBorder="1" applyAlignment="1">
      <alignment horizontal="center"/>
    </xf>
    <xf numFmtId="169" fontId="3" fillId="0" borderId="4" xfId="1" applyNumberFormat="1" applyFont="1" applyBorder="1" applyAlignment="1">
      <alignment horizontal="center"/>
    </xf>
    <xf numFmtId="169" fontId="3" fillId="0" borderId="7" xfId="1" applyNumberFormat="1" applyFont="1" applyBorder="1" applyAlignment="1">
      <alignment horizontal="center"/>
    </xf>
    <xf numFmtId="1" fontId="8" fillId="0" borderId="0" xfId="3" applyNumberFormat="1" applyAlignment="1">
      <alignment horizontal="center" vertical="center" wrapText="1"/>
    </xf>
    <xf numFmtId="0" fontId="8" fillId="0" borderId="0" xfId="3" applyAlignment="1">
      <alignment horizontal="center" vertical="center" wrapText="1"/>
    </xf>
    <xf numFmtId="3" fontId="8" fillId="0" borderId="0" xfId="3" applyNumberFormat="1" applyAlignment="1">
      <alignment horizontal="center" vertical="center" wrapText="1"/>
    </xf>
    <xf numFmtId="164" fontId="8" fillId="0" borderId="0" xfId="3" applyNumberFormat="1" applyAlignment="1">
      <alignment horizontal="center" vertical="center" wrapText="1"/>
    </xf>
    <xf numFmtId="43" fontId="0" fillId="0" borderId="7" xfId="1" applyFont="1" applyBorder="1" applyAlignment="1">
      <alignment horizontal="center"/>
    </xf>
    <xf numFmtId="43" fontId="0" fillId="0" borderId="4" xfId="1" applyFont="1" applyBorder="1" applyAlignment="1">
      <alignment horizontal="center"/>
    </xf>
    <xf numFmtId="0" fontId="0" fillId="2" borderId="9" xfId="0" applyFill="1" applyBorder="1" applyAlignment="1">
      <alignment horizontal="left"/>
    </xf>
    <xf numFmtId="0" fontId="0" fillId="2" borderId="8" xfId="0" applyFill="1" applyBorder="1" applyAlignment="1">
      <alignment horizontal="left"/>
    </xf>
    <xf numFmtId="0" fontId="9" fillId="0" borderId="11" xfId="2" quotePrefix="1" applyFont="1" applyBorder="1" applyAlignment="1">
      <alignment horizontal="left" vertical="center" wrapText="1"/>
    </xf>
    <xf numFmtId="0" fontId="9" fillId="0" borderId="11" xfId="3" applyFont="1" applyBorder="1" applyAlignment="1">
      <alignment vertical="center" wrapText="1"/>
    </xf>
    <xf numFmtId="165" fontId="9" fillId="0" borderId="11" xfId="3" applyNumberFormat="1" applyFont="1" applyBorder="1" applyAlignment="1">
      <alignment horizontal="center" vertical="center" wrapText="1"/>
    </xf>
    <xf numFmtId="0" fontId="9" fillId="0" borderId="11" xfId="3" applyFont="1" applyBorder="1" applyAlignment="1">
      <alignment horizontal="center" vertical="center" wrapText="1"/>
    </xf>
    <xf numFmtId="3" fontId="9" fillId="0" borderId="11" xfId="2" applyNumberFormat="1" applyFont="1" applyBorder="1" applyAlignment="1">
      <alignment horizontal="center" vertical="center" wrapText="1"/>
    </xf>
    <xf numFmtId="1" fontId="9" fillId="0" borderId="11" xfId="2" applyNumberFormat="1" applyFont="1" applyBorder="1" applyAlignment="1">
      <alignment horizontal="center" vertical="center" wrapText="1"/>
    </xf>
    <xf numFmtId="0" fontId="0" fillId="0" borderId="10" xfId="0" applyBorder="1"/>
    <xf numFmtId="168" fontId="3" fillId="0" borderId="9" xfId="1" applyNumberFormat="1" applyFont="1" applyBorder="1"/>
    <xf numFmtId="168" fontId="3" fillId="0" borderId="7" xfId="1" applyNumberFormat="1" applyFont="1" applyBorder="1"/>
    <xf numFmtId="168" fontId="6" fillId="0" borderId="9" xfId="1" applyNumberFormat="1" applyFont="1" applyBorder="1"/>
    <xf numFmtId="168" fontId="6" fillId="0" borderId="8" xfId="1" applyNumberFormat="1" applyFont="1" applyBorder="1"/>
    <xf numFmtId="0" fontId="3" fillId="0" borderId="7" xfId="0" applyFont="1" applyBorder="1" applyAlignment="1">
      <alignment horizontal="center" wrapText="1"/>
    </xf>
    <xf numFmtId="0" fontId="0" fillId="0" borderId="12" xfId="0" applyBorder="1"/>
    <xf numFmtId="0" fontId="0" fillId="0" borderId="13" xfId="0" applyBorder="1"/>
    <xf numFmtId="168" fontId="3" fillId="0" borderId="14" xfId="1" applyNumberFormat="1" applyFont="1" applyBorder="1"/>
    <xf numFmtId="0" fontId="3" fillId="0" borderId="2" xfId="0" applyFont="1" applyBorder="1"/>
    <xf numFmtId="0" fontId="7" fillId="0" borderId="0" xfId="0" applyFont="1" applyAlignment="1">
      <alignment horizontal="left"/>
    </xf>
    <xf numFmtId="170" fontId="0" fillId="4" borderId="7" xfId="0" applyNumberFormat="1" applyFill="1" applyBorder="1" applyAlignment="1">
      <alignment horizontal="center"/>
    </xf>
    <xf numFmtId="170" fontId="0" fillId="4" borderId="4" xfId="0" applyNumberFormat="1" applyFill="1" applyBorder="1" applyAlignment="1">
      <alignment horizontal="center"/>
    </xf>
    <xf numFmtId="2" fontId="0" fillId="2" borderId="9" xfId="0" applyNumberFormat="1" applyFill="1" applyBorder="1" applyAlignment="1">
      <alignment horizontal="center"/>
    </xf>
    <xf numFmtId="2" fontId="0" fillId="4" borderId="7" xfId="0" applyNumberFormat="1" applyFill="1" applyBorder="1" applyAlignment="1">
      <alignment horizontal="center"/>
    </xf>
    <xf numFmtId="2" fontId="0" fillId="4" borderId="7" xfId="0" applyNumberFormat="1" applyFill="1" applyBorder="1" applyAlignment="1">
      <alignment horizontal="center" vertical="center"/>
    </xf>
    <xf numFmtId="2" fontId="0" fillId="2" borderId="8" xfId="0" applyNumberFormat="1" applyFill="1" applyBorder="1" applyAlignment="1">
      <alignment horizontal="center"/>
    </xf>
    <xf numFmtId="2" fontId="0" fillId="2" borderId="7" xfId="0" applyNumberFormat="1" applyFill="1" applyBorder="1" applyAlignment="1">
      <alignment horizontal="center"/>
    </xf>
    <xf numFmtId="2" fontId="0" fillId="2" borderId="4" xfId="0" applyNumberFormat="1" applyFill="1" applyBorder="1" applyAlignment="1">
      <alignment horizontal="center"/>
    </xf>
    <xf numFmtId="2" fontId="0" fillId="0" borderId="7" xfId="0" applyNumberFormat="1" applyBorder="1" applyAlignment="1">
      <alignment horizontal="center"/>
    </xf>
    <xf numFmtId="2" fontId="0" fillId="0" borderId="4" xfId="0" applyNumberFormat="1" applyBorder="1" applyAlignment="1">
      <alignment horizontal="center"/>
    </xf>
    <xf numFmtId="2" fontId="0" fillId="4" borderId="4" xfId="0" applyNumberFormat="1" applyFill="1" applyBorder="1" applyAlignment="1">
      <alignment horizontal="center"/>
    </xf>
    <xf numFmtId="2" fontId="0" fillId="2" borderId="7" xfId="0" applyNumberFormat="1" applyFill="1" applyBorder="1" applyAlignment="1">
      <alignment horizontal="center" vertical="center"/>
    </xf>
    <xf numFmtId="2" fontId="0" fillId="2" borderId="4" xfId="0" applyNumberFormat="1" applyFill="1" applyBorder="1" applyAlignment="1">
      <alignment horizontal="center" vertical="center"/>
    </xf>
    <xf numFmtId="2" fontId="0" fillId="4" borderId="4" xfId="0" applyNumberFormat="1" applyFill="1" applyBorder="1" applyAlignment="1">
      <alignment horizontal="center" vertical="center"/>
    </xf>
    <xf numFmtId="2" fontId="3" fillId="0" borderId="7" xfId="0" applyNumberFormat="1" applyFont="1" applyBorder="1" applyAlignment="1">
      <alignment horizontal="center"/>
    </xf>
    <xf numFmtId="2"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xf numFmtId="0" fontId="14" fillId="0" borderId="0" xfId="4"/>
    <xf numFmtId="0" fontId="0" fillId="0" borderId="0" xfId="0" applyAlignment="1">
      <alignment vertical="center"/>
    </xf>
    <xf numFmtId="0" fontId="0" fillId="0" borderId="0" xfId="3" applyFont="1" applyAlignment="1">
      <alignment vertical="center" wrapText="1"/>
    </xf>
    <xf numFmtId="0" fontId="3" fillId="0" borderId="0" xfId="0" applyFont="1" applyAlignment="1">
      <alignment wrapText="1"/>
    </xf>
    <xf numFmtId="168" fontId="3" fillId="0" borderId="15" xfId="0" applyNumberFormat="1" applyFont="1" applyBorder="1"/>
    <xf numFmtId="168" fontId="3" fillId="0" borderId="16" xfId="0" applyNumberFormat="1" applyFont="1" applyBorder="1"/>
    <xf numFmtId="0" fontId="0" fillId="0" borderId="0" xfId="0" applyAlignment="1">
      <alignment horizontal="left" wrapText="1"/>
    </xf>
    <xf numFmtId="0" fontId="0" fillId="0" borderId="0" xfId="0" applyAlignment="1">
      <alignment horizontal="left" vertical="top" wrapText="1"/>
    </xf>
    <xf numFmtId="0" fontId="3"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center"/>
    </xf>
    <xf numFmtId="0" fontId="0" fillId="0" borderId="2" xfId="0" applyBorder="1" applyAlignment="1">
      <alignment horizontal="center"/>
    </xf>
    <xf numFmtId="0" fontId="0" fillId="0" borderId="0" xfId="0" applyAlignment="1">
      <alignment horizontal="center"/>
    </xf>
  </cellXfs>
  <cellStyles count="5">
    <cellStyle name="Komma" xfId="1" builtinId="3"/>
    <cellStyle name="Link" xfId="4" builtinId="8"/>
    <cellStyle name="Standard" xfId="0" builtinId="0"/>
    <cellStyle name="Standard 2" xfId="2" xr:uid="{ED2D5F5E-20BD-45D8-8117-97412CD89952}"/>
    <cellStyle name="Standard 2 2" xfId="3" xr:uid="{A92F49EC-6777-4187-91AF-C7C1ECA2E770}"/>
  </cellStyles>
  <dxfs count="8">
    <dxf>
      <numFmt numFmtId="171" formatCode="#,##0.000"/>
    </dxf>
    <dxf>
      <numFmt numFmtId="4" formatCode="#,##0.00"/>
    </dxf>
    <dxf>
      <font>
        <color theme="0" tint="-0.24994659260841701"/>
      </font>
      <numFmt numFmtId="1" formatCode="0"/>
      <fill>
        <patternFill>
          <bgColor theme="0" tint="-0.24994659260841701"/>
        </patternFill>
      </fill>
    </dxf>
    <dxf>
      <numFmt numFmtId="164" formatCode="0.0"/>
    </dxf>
    <dxf>
      <numFmt numFmtId="3" formatCode="#,##0"/>
    </dxf>
    <dxf>
      <numFmt numFmtId="165" formatCode="0.000"/>
    </dxf>
    <dxf>
      <numFmt numFmtId="2" formatCode="0.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tx>
            <c:strRef>
              <c:f>Resultate!$C$6</c:f>
              <c:strCache>
                <c:ptCount val="1"/>
                <c:pt idx="0">
                  <c:v>Gesamte Baugrube &amp; Tiefgründungen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4AE-4AA1-AE57-27EA3AD879E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4AE-4AA1-AE57-27EA3AD879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4AE-4AA1-AE57-27EA3AD879E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4AE-4AA1-AE57-27EA3AD879E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4AE-4AA1-AE57-27EA3AD879E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4AE-4AA1-AE57-27EA3AD879E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4AE-4AA1-AE57-27EA3AD879E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4AE-4AA1-AE57-27EA3AD879E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4AE-4AA1-AE57-27EA3AD879E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4AE-4AA1-AE57-27EA3AD879E0}"/>
              </c:ext>
            </c:extLst>
          </c:dPt>
          <c:cat>
            <c:strRef>
              <c:f>Resultate!$A$7:$A$16</c:f>
              <c:strCache>
                <c:ptCount val="10"/>
                <c:pt idx="0">
                  <c:v>Baugrubensicherung</c:v>
                </c:pt>
                <c:pt idx="1">
                  <c:v>Aushub total</c:v>
                </c:pt>
                <c:pt idx="2">
                  <c:v>Aushub total Wegtransport</c:v>
                </c:pt>
                <c:pt idx="3">
                  <c:v>Hinterfüllung</c:v>
                </c:pt>
                <c:pt idx="4">
                  <c:v>Hinterfüllung Transport</c:v>
                </c:pt>
                <c:pt idx="5">
                  <c:v>Pfähle</c:v>
                </c:pt>
                <c:pt idx="6">
                  <c:v>Materialersatz</c:v>
                </c:pt>
                <c:pt idx="7">
                  <c:v>Materialersatz Transport</c:v>
                </c:pt>
                <c:pt idx="8">
                  <c:v>Materialersatz einfüllen/verdichten</c:v>
                </c:pt>
                <c:pt idx="9">
                  <c:v>Wasserhaltung</c:v>
                </c:pt>
              </c:strCache>
            </c:strRef>
          </c:cat>
          <c:val>
            <c:numRef>
              <c:f>Resultate!$C$7:$C$16</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D0D-419F-A8C4-753DA881346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26</xdr:row>
      <xdr:rowOff>57150</xdr:rowOff>
    </xdr:from>
    <xdr:to>
      <xdr:col>6</xdr:col>
      <xdr:colOff>164215</xdr:colOff>
      <xdr:row>33</xdr:row>
      <xdr:rowOff>66675</xdr:rowOff>
    </xdr:to>
    <xdr:pic>
      <xdr:nvPicPr>
        <xdr:cNvPr id="2" name="Bild2">
          <a:extLst>
            <a:ext uri="{FF2B5EF4-FFF2-40B4-BE49-F238E27FC236}">
              <a16:creationId xmlns:a16="http://schemas.microsoft.com/office/drawing/2014/main" id="{48519264-1CFC-47D8-83B7-574846C42CFA}"/>
            </a:ext>
          </a:extLst>
        </xdr:cNvPr>
        <xdr:cNvPicPr>
          <a:picLocks noChangeAspect="1"/>
        </xdr:cNvPicPr>
      </xdr:nvPicPr>
      <xdr:blipFill>
        <a:blip xmlns:r="http://schemas.openxmlformats.org/officeDocument/2006/relationships" r:embed="rId1"/>
        <a:srcRect b="-10143"/>
        <a:stretch>
          <a:fillRect/>
        </a:stretch>
      </xdr:blipFill>
      <xdr:spPr bwMode="auto">
        <a:xfrm>
          <a:off x="4133850" y="2409825"/>
          <a:ext cx="1592965"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51955</xdr:colOff>
      <xdr:row>10</xdr:row>
      <xdr:rowOff>17318</xdr:rowOff>
    </xdr:from>
    <xdr:to>
      <xdr:col>13</xdr:col>
      <xdr:colOff>552139</xdr:colOff>
      <xdr:row>31</xdr:row>
      <xdr:rowOff>58916</xdr:rowOff>
    </xdr:to>
    <xdr:pic>
      <xdr:nvPicPr>
        <xdr:cNvPr id="13" name="Grafik 12">
          <a:extLst>
            <a:ext uri="{FF2B5EF4-FFF2-40B4-BE49-F238E27FC236}">
              <a16:creationId xmlns:a16="http://schemas.microsoft.com/office/drawing/2014/main" id="{E0E23C95-10B0-4B22-87AA-2A7C0CF2E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0" y="2000250"/>
          <a:ext cx="3563424" cy="352463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477064</xdr:colOff>
      <xdr:row>1</xdr:row>
      <xdr:rowOff>134491</xdr:rowOff>
    </xdr:from>
    <xdr:to>
      <xdr:col>18</xdr:col>
      <xdr:colOff>656168</xdr:colOff>
      <xdr:row>17</xdr:row>
      <xdr:rowOff>116416</xdr:rowOff>
    </xdr:to>
    <xdr:graphicFrame macro="">
      <xdr:nvGraphicFramePr>
        <xdr:cNvPr id="2" name="Diagramm 1">
          <a:extLst>
            <a:ext uri="{FF2B5EF4-FFF2-40B4-BE49-F238E27FC236}">
              <a16:creationId xmlns:a16="http://schemas.microsoft.com/office/drawing/2014/main" id="{E152DC74-AF8C-4EB1-9E52-57B899E4D7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3-engineering.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F4AC-6F06-431E-9AF0-3AAACCB76FCC}">
  <dimension ref="A2:H32"/>
  <sheetViews>
    <sheetView workbookViewId="0">
      <selection activeCell="C23" sqref="C23"/>
    </sheetView>
  </sheetViews>
  <sheetFormatPr baseColWidth="10" defaultRowHeight="15" x14ac:dyDescent="0.25"/>
  <cols>
    <col min="1" max="1" width="26.28515625" customWidth="1"/>
  </cols>
  <sheetData>
    <row r="2" spans="1:8" ht="21" x14ac:dyDescent="0.35">
      <c r="A2" s="56" t="s">
        <v>218</v>
      </c>
      <c r="B2" s="57"/>
      <c r="C2" s="82"/>
      <c r="D2" s="88"/>
      <c r="E2" s="88"/>
      <c r="F2" s="88"/>
      <c r="G2" s="88"/>
      <c r="H2" s="88"/>
    </row>
    <row r="4" spans="1:8" ht="61.5" customHeight="1" x14ac:dyDescent="0.25">
      <c r="A4" s="137" t="s">
        <v>221</v>
      </c>
      <c r="B4" s="142" t="s">
        <v>224</v>
      </c>
      <c r="C4" s="142"/>
      <c r="D4" s="142"/>
      <c r="E4" s="142"/>
      <c r="F4" s="142"/>
      <c r="G4" s="142"/>
      <c r="H4" s="142"/>
    </row>
    <row r="5" spans="1:8" x14ac:dyDescent="0.25">
      <c r="A5" s="137"/>
    </row>
    <row r="6" spans="1:8" x14ac:dyDescent="0.25">
      <c r="A6" s="137"/>
    </row>
    <row r="7" spans="1:8" ht="63" customHeight="1" x14ac:dyDescent="0.25">
      <c r="A7" s="137" t="s">
        <v>219</v>
      </c>
      <c r="B7" s="142" t="s">
        <v>232</v>
      </c>
      <c r="C7" s="142"/>
      <c r="D7" s="142"/>
      <c r="E7" s="142"/>
      <c r="F7" s="142"/>
      <c r="G7" s="142"/>
      <c r="H7" s="142"/>
    </row>
    <row r="8" spans="1:8" ht="30.75" customHeight="1" x14ac:dyDescent="0.25">
      <c r="A8" s="137" t="s">
        <v>198</v>
      </c>
      <c r="B8" s="142" t="s">
        <v>220</v>
      </c>
      <c r="C8" s="142"/>
      <c r="D8" s="142"/>
      <c r="E8" s="142"/>
      <c r="F8" s="142"/>
      <c r="G8" s="142"/>
      <c r="H8" s="142"/>
    </row>
    <row r="9" spans="1:8" ht="31.5" customHeight="1" x14ac:dyDescent="0.25">
      <c r="A9" s="137" t="s">
        <v>175</v>
      </c>
      <c r="B9" s="142" t="s">
        <v>222</v>
      </c>
      <c r="C9" s="142"/>
      <c r="D9" s="142"/>
      <c r="E9" s="142"/>
      <c r="F9" s="142"/>
      <c r="G9" s="142"/>
      <c r="H9" s="142"/>
    </row>
    <row r="10" spans="1:8" ht="30" customHeight="1" x14ac:dyDescent="0.25">
      <c r="A10" s="137" t="s">
        <v>145</v>
      </c>
      <c r="B10" s="143" t="s">
        <v>223</v>
      </c>
      <c r="C10" s="143"/>
      <c r="D10" s="143"/>
      <c r="E10" s="143"/>
      <c r="F10" s="143"/>
      <c r="G10" s="143"/>
      <c r="H10" s="143"/>
    </row>
    <row r="11" spans="1:8" ht="63" customHeight="1" x14ac:dyDescent="0.25">
      <c r="A11" s="137" t="s">
        <v>128</v>
      </c>
      <c r="B11" s="142" t="s">
        <v>225</v>
      </c>
      <c r="C11" s="142"/>
      <c r="D11" s="142"/>
      <c r="E11" s="142"/>
      <c r="F11" s="142"/>
      <c r="G11" s="142"/>
      <c r="H11" s="142"/>
    </row>
    <row r="12" spans="1:8" x14ac:dyDescent="0.25">
      <c r="A12" s="137" t="s">
        <v>226</v>
      </c>
      <c r="B12" s="142" t="s">
        <v>227</v>
      </c>
      <c r="C12" s="142"/>
      <c r="D12" s="142"/>
      <c r="E12" s="142"/>
      <c r="F12" s="142"/>
      <c r="G12" s="142"/>
      <c r="H12" s="142"/>
    </row>
    <row r="16" spans="1:8" ht="21" x14ac:dyDescent="0.35">
      <c r="A16" s="56" t="s">
        <v>210</v>
      </c>
      <c r="B16" s="57"/>
      <c r="C16" s="82"/>
      <c r="D16" s="88"/>
      <c r="E16" s="88"/>
      <c r="F16" s="88"/>
      <c r="G16" s="88"/>
      <c r="H16" s="88"/>
    </row>
    <row r="18" spans="1:8" x14ac:dyDescent="0.25">
      <c r="A18" s="146" t="s">
        <v>230</v>
      </c>
      <c r="B18" s="146"/>
      <c r="C18" s="146"/>
      <c r="D18" s="146"/>
      <c r="E18" s="146"/>
      <c r="F18" s="146"/>
      <c r="G18" s="146"/>
      <c r="H18" s="146"/>
    </row>
    <row r="19" spans="1:8" ht="30.75" customHeight="1" x14ac:dyDescent="0.25">
      <c r="A19" s="145" t="s">
        <v>231</v>
      </c>
      <c r="B19" s="145"/>
      <c r="C19" s="145"/>
      <c r="D19" s="145"/>
      <c r="E19" s="145"/>
      <c r="F19" s="145"/>
      <c r="G19" s="145"/>
      <c r="H19" s="145"/>
    </row>
    <row r="21" spans="1:8" x14ac:dyDescent="0.25">
      <c r="A21" t="s">
        <v>212</v>
      </c>
      <c r="B21" t="str">
        <f>"2.4.1"</f>
        <v>2.4.1</v>
      </c>
    </row>
    <row r="22" spans="1:8" x14ac:dyDescent="0.25">
      <c r="A22" t="s">
        <v>211</v>
      </c>
      <c r="B22" s="135">
        <v>45412</v>
      </c>
    </row>
    <row r="25" spans="1:8" ht="29.25" customHeight="1" x14ac:dyDescent="0.25">
      <c r="A25" s="144" t="s">
        <v>228</v>
      </c>
      <c r="B25" s="144"/>
      <c r="C25" s="144"/>
      <c r="D25" s="144"/>
      <c r="E25" s="144"/>
      <c r="F25" s="144"/>
      <c r="G25" s="144"/>
      <c r="H25" s="144"/>
    </row>
    <row r="28" spans="1:8" x14ac:dyDescent="0.25">
      <c r="A28" t="s">
        <v>217</v>
      </c>
    </row>
    <row r="29" spans="1:8" x14ac:dyDescent="0.25">
      <c r="A29" t="s">
        <v>213</v>
      </c>
    </row>
    <row r="30" spans="1:8" x14ac:dyDescent="0.25">
      <c r="A30" t="s">
        <v>214</v>
      </c>
    </row>
    <row r="31" spans="1:8" x14ac:dyDescent="0.25">
      <c r="A31" t="s">
        <v>215</v>
      </c>
    </row>
    <row r="32" spans="1:8" x14ac:dyDescent="0.25">
      <c r="A32" s="136" t="s">
        <v>216</v>
      </c>
    </row>
  </sheetData>
  <mergeCells count="10">
    <mergeCell ref="B4:H4"/>
    <mergeCell ref="B10:H10"/>
    <mergeCell ref="B11:H11"/>
    <mergeCell ref="B12:H12"/>
    <mergeCell ref="A25:H25"/>
    <mergeCell ref="B7:H7"/>
    <mergeCell ref="B8:H8"/>
    <mergeCell ref="B9:H9"/>
    <mergeCell ref="A19:H19"/>
    <mergeCell ref="A18:H18"/>
  </mergeCells>
  <hyperlinks>
    <hyperlink ref="A32" r:id="rId1" xr:uid="{5ECA9300-4F05-49EF-AAB1-8F3DB4B51C12}"/>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4821-DA88-44DF-B9CD-B13828547B21}">
  <dimension ref="A2:O57"/>
  <sheetViews>
    <sheetView tabSelected="1" zoomScale="110" zoomScaleNormal="110" workbookViewId="0">
      <selection activeCell="E65" sqref="E65"/>
    </sheetView>
  </sheetViews>
  <sheetFormatPr baseColWidth="10" defaultColWidth="11.42578125" defaultRowHeight="15" x14ac:dyDescent="0.25"/>
  <cols>
    <col min="1" max="1" width="56.7109375" customWidth="1"/>
    <col min="3" max="3" width="11.42578125" style="10"/>
    <col min="4" max="8" width="15" style="8" customWidth="1"/>
  </cols>
  <sheetData>
    <row r="2" spans="1:15" ht="21" x14ac:dyDescent="0.35">
      <c r="A2" s="56" t="s">
        <v>197</v>
      </c>
      <c r="B2" s="57"/>
      <c r="C2" s="82"/>
      <c r="D2" s="88"/>
      <c r="E2" s="88"/>
      <c r="F2" s="88"/>
      <c r="G2" s="88"/>
      <c r="H2" s="88"/>
    </row>
    <row r="5" spans="1:15" x14ac:dyDescent="0.25">
      <c r="E5" s="134"/>
    </row>
    <row r="6" spans="1:15" x14ac:dyDescent="0.25">
      <c r="E6" s="134"/>
    </row>
    <row r="8" spans="1:15" x14ac:dyDescent="0.25">
      <c r="A8" s="45" t="s">
        <v>137</v>
      </c>
      <c r="B8" s="46"/>
      <c r="C8" s="45"/>
      <c r="D8" s="80"/>
      <c r="E8" s="80"/>
      <c r="F8" s="89"/>
      <c r="G8" s="89"/>
      <c r="H8" s="89"/>
    </row>
    <row r="9" spans="1:15" x14ac:dyDescent="0.25">
      <c r="A9" s="9"/>
      <c r="B9" s="48"/>
      <c r="C9" s="9"/>
      <c r="D9" s="49"/>
      <c r="E9" s="49"/>
    </row>
    <row r="10" spans="1:15" x14ac:dyDescent="0.25">
      <c r="A10" s="10"/>
    </row>
    <row r="11" spans="1:15" x14ac:dyDescent="0.25">
      <c r="A11" s="1" t="s">
        <v>1</v>
      </c>
      <c r="B11" s="50" t="s">
        <v>2</v>
      </c>
      <c r="C11" s="64" t="s">
        <v>166</v>
      </c>
      <c r="D11" s="51" t="s">
        <v>36</v>
      </c>
      <c r="E11" s="54" t="s">
        <v>37</v>
      </c>
      <c r="F11" s="54" t="s">
        <v>129</v>
      </c>
      <c r="G11" s="54" t="s">
        <v>130</v>
      </c>
      <c r="H11" s="51" t="s">
        <v>131</v>
      </c>
      <c r="I11" s="117"/>
      <c r="O11" t="s">
        <v>242</v>
      </c>
    </row>
    <row r="12" spans="1:15" x14ac:dyDescent="0.25">
      <c r="A12" t="s">
        <v>132</v>
      </c>
      <c r="B12" s="61" t="s">
        <v>5</v>
      </c>
      <c r="C12" s="83" t="s">
        <v>10</v>
      </c>
      <c r="D12" s="120">
        <v>0</v>
      </c>
      <c r="E12" s="120">
        <v>0</v>
      </c>
      <c r="F12" s="120">
        <v>0</v>
      </c>
      <c r="G12" s="120">
        <v>0</v>
      </c>
      <c r="H12" s="123">
        <v>0</v>
      </c>
      <c r="I12" s="18"/>
    </row>
    <row r="13" spans="1:15" x14ac:dyDescent="0.25">
      <c r="A13" t="s">
        <v>133</v>
      </c>
      <c r="B13" s="3" t="s">
        <v>5</v>
      </c>
      <c r="C13" s="84" t="s">
        <v>10</v>
      </c>
      <c r="D13" s="124">
        <v>0</v>
      </c>
      <c r="E13" s="124">
        <v>0</v>
      </c>
      <c r="F13" s="124">
        <v>0</v>
      </c>
      <c r="G13" s="124">
        <v>0</v>
      </c>
      <c r="H13" s="125">
        <v>0</v>
      </c>
      <c r="I13" s="18"/>
    </row>
    <row r="14" spans="1:15" ht="7.5" customHeight="1" x14ac:dyDescent="0.25">
      <c r="B14" s="3"/>
      <c r="C14" s="84"/>
      <c r="D14" s="126"/>
      <c r="E14" s="126"/>
      <c r="F14" s="126"/>
      <c r="G14" s="126"/>
      <c r="H14" s="127"/>
      <c r="I14" s="18"/>
    </row>
    <row r="15" spans="1:15" x14ac:dyDescent="0.25">
      <c r="A15" t="s">
        <v>135</v>
      </c>
      <c r="B15" s="3" t="s">
        <v>5</v>
      </c>
      <c r="C15" s="132">
        <f>SUM(D15:H15)</f>
        <v>0</v>
      </c>
      <c r="D15" s="121">
        <f>2*D12+2*D13</f>
        <v>0</v>
      </c>
      <c r="E15" s="121">
        <f>2*E12+2*E13</f>
        <v>0</v>
      </c>
      <c r="F15" s="121">
        <f>2*F12+2*F13</f>
        <v>0</v>
      </c>
      <c r="G15" s="121">
        <f>2*G12+2*G13</f>
        <v>0</v>
      </c>
      <c r="H15" s="128">
        <f>2*H12+2*H13</f>
        <v>0</v>
      </c>
      <c r="I15" s="18"/>
    </row>
    <row r="16" spans="1:15" x14ac:dyDescent="0.25">
      <c r="A16" t="s">
        <v>134</v>
      </c>
      <c r="B16" s="3" t="s">
        <v>7</v>
      </c>
      <c r="C16" s="132">
        <f>SUM(D16:H16)</f>
        <v>0</v>
      </c>
      <c r="D16" s="121">
        <f>D12*D13</f>
        <v>0</v>
      </c>
      <c r="E16" s="121">
        <f>E12*E13</f>
        <v>0</v>
      </c>
      <c r="F16" s="121">
        <f>F12*F13</f>
        <v>0</v>
      </c>
      <c r="G16" s="121">
        <f>G12*G13</f>
        <v>0</v>
      </c>
      <c r="H16" s="128">
        <f>H12*H13</f>
        <v>0</v>
      </c>
      <c r="I16" s="18"/>
    </row>
    <row r="17" spans="1:9" ht="7.5" customHeight="1" x14ac:dyDescent="0.25">
      <c r="B17" s="3"/>
      <c r="C17" s="132"/>
      <c r="D17" s="126"/>
      <c r="E17" s="126"/>
      <c r="F17" s="126"/>
      <c r="G17" s="126"/>
      <c r="H17" s="127"/>
    </row>
    <row r="18" spans="1:9" x14ac:dyDescent="0.25">
      <c r="A18" t="s">
        <v>159</v>
      </c>
      <c r="B18" s="3" t="s">
        <v>5</v>
      </c>
      <c r="C18" s="132" t="s">
        <v>10</v>
      </c>
      <c r="D18" s="129">
        <v>0</v>
      </c>
      <c r="E18" s="129">
        <v>0</v>
      </c>
      <c r="F18" s="129">
        <v>0</v>
      </c>
      <c r="G18" s="129">
        <v>0</v>
      </c>
      <c r="H18" s="130">
        <v>0</v>
      </c>
      <c r="I18" s="18"/>
    </row>
    <row r="19" spans="1:9" ht="7.5" customHeight="1" x14ac:dyDescent="0.25">
      <c r="B19" s="3"/>
      <c r="C19" s="132"/>
      <c r="D19" s="126"/>
      <c r="E19" s="126"/>
      <c r="F19" s="126"/>
      <c r="G19" s="126"/>
      <c r="H19" s="127"/>
    </row>
    <row r="20" spans="1:9" x14ac:dyDescent="0.25">
      <c r="A20" t="s">
        <v>167</v>
      </c>
      <c r="B20" s="3" t="s">
        <v>5</v>
      </c>
      <c r="C20" s="132">
        <f>SUM(D20:H20)</f>
        <v>0</v>
      </c>
      <c r="D20" s="122">
        <f>IF(D12&lt;=0,0,D12+2*Standardannahmen!$D$8)</f>
        <v>0</v>
      </c>
      <c r="E20" s="122">
        <f>IF(E12&lt;=0,0,E12+2*Standardannahmen!$D$8)</f>
        <v>0</v>
      </c>
      <c r="F20" s="122">
        <f>IF(F12&lt;=0,0,F12+2*Standardannahmen!$D$8)</f>
        <v>0</v>
      </c>
      <c r="G20" s="122">
        <f>IF(G12&lt;=0,0,G12+2*Standardannahmen!$D$8)</f>
        <v>0</v>
      </c>
      <c r="H20" s="131">
        <f>IF(H12&lt;=0,0,H12+2*Standardannahmen!$D$8)</f>
        <v>0</v>
      </c>
    </row>
    <row r="21" spans="1:9" x14ac:dyDescent="0.25">
      <c r="A21" t="s">
        <v>168</v>
      </c>
      <c r="B21" s="4" t="s">
        <v>5</v>
      </c>
      <c r="C21" s="132">
        <f>SUM(D21:H21)</f>
        <v>0</v>
      </c>
      <c r="D21" s="122">
        <f>IF(D13&lt;=0,0,D13+2*Standardannahmen!$D$8)</f>
        <v>0</v>
      </c>
      <c r="E21" s="122">
        <f>IF(E13&lt;=0,0,E13+2*Standardannahmen!$D$8)</f>
        <v>0</v>
      </c>
      <c r="F21" s="122">
        <f>IF(F13&lt;=0,0,F13+2*Standardannahmen!$D$8)</f>
        <v>0</v>
      </c>
      <c r="G21" s="122">
        <f>IF(G13&lt;=0,0,G13+2*Standardannahmen!$D$8)</f>
        <v>0</v>
      </c>
      <c r="H21" s="131">
        <f>IF(H13&lt;=0,0,H13+2*Standardannahmen!$D$8)</f>
        <v>0</v>
      </c>
    </row>
    <row r="22" spans="1:9" x14ac:dyDescent="0.25">
      <c r="A22" t="s">
        <v>136</v>
      </c>
      <c r="B22" s="3" t="s">
        <v>5</v>
      </c>
      <c r="C22" s="132">
        <f>SUM(D22:H22)</f>
        <v>0</v>
      </c>
      <c r="D22" s="124">
        <v>0</v>
      </c>
      <c r="E22" s="124">
        <v>0</v>
      </c>
      <c r="F22" s="124">
        <v>0</v>
      </c>
      <c r="G22" s="124">
        <v>0</v>
      </c>
      <c r="H22" s="125">
        <v>0</v>
      </c>
      <c r="I22" s="18"/>
    </row>
    <row r="23" spans="1:9" x14ac:dyDescent="0.25">
      <c r="A23" t="s">
        <v>4</v>
      </c>
      <c r="B23" s="3" t="s">
        <v>5</v>
      </c>
      <c r="C23" s="132">
        <f>SUM(D23:H23)</f>
        <v>0</v>
      </c>
      <c r="D23" s="122">
        <f>D20*2+D21*2</f>
        <v>0</v>
      </c>
      <c r="E23" s="122">
        <f>E20*2+E21*2</f>
        <v>0</v>
      </c>
      <c r="F23" s="122">
        <f>F20*2+F21*2</f>
        <v>0</v>
      </c>
      <c r="G23" s="122">
        <f>G20*2+G21*2</f>
        <v>0</v>
      </c>
      <c r="H23" s="131">
        <f>H20*2+H21*2</f>
        <v>0</v>
      </c>
    </row>
    <row r="24" spans="1:9" x14ac:dyDescent="0.25">
      <c r="A24" t="s">
        <v>6</v>
      </c>
      <c r="B24" s="4" t="s">
        <v>7</v>
      </c>
      <c r="C24" s="132">
        <f>SUM(D24:H24)</f>
        <v>0</v>
      </c>
      <c r="D24" s="122">
        <f>D20*D21</f>
        <v>0</v>
      </c>
      <c r="E24" s="122">
        <f>E20*E21</f>
        <v>0</v>
      </c>
      <c r="F24" s="122">
        <f>F20*F21</f>
        <v>0</v>
      </c>
      <c r="G24" s="122">
        <f>G20*G21</f>
        <v>0</v>
      </c>
      <c r="H24" s="131">
        <f>H20*H21</f>
        <v>0</v>
      </c>
    </row>
    <row r="25" spans="1:9" ht="7.5" customHeight="1" x14ac:dyDescent="0.25">
      <c r="B25" s="3"/>
      <c r="C25" s="132"/>
      <c r="D25" s="126"/>
      <c r="E25" s="126"/>
      <c r="F25" s="126"/>
      <c r="G25" s="126"/>
      <c r="H25" s="127"/>
    </row>
    <row r="26" spans="1:9" x14ac:dyDescent="0.25">
      <c r="A26" t="s">
        <v>160</v>
      </c>
      <c r="B26" s="3" t="s">
        <v>35</v>
      </c>
      <c r="C26" s="132">
        <f>SUM(D26:H26)</f>
        <v>0</v>
      </c>
      <c r="D26" s="122">
        <f>D16*D18</f>
        <v>0</v>
      </c>
      <c r="E26" s="122">
        <f>E16*E18</f>
        <v>0</v>
      </c>
      <c r="F26" s="122">
        <f>F16*F18</f>
        <v>0</v>
      </c>
      <c r="G26" s="122">
        <f>G16*G18</f>
        <v>0</v>
      </c>
      <c r="H26" s="131">
        <f>H16*H18</f>
        <v>0</v>
      </c>
    </row>
    <row r="27" spans="1:9" ht="5.25" customHeight="1" x14ac:dyDescent="0.25">
      <c r="B27" s="3"/>
      <c r="C27" s="84"/>
      <c r="D27" s="63"/>
      <c r="E27" s="63"/>
      <c r="F27" s="63"/>
      <c r="G27" s="63"/>
      <c r="H27" s="53"/>
    </row>
    <row r="28" spans="1:9" x14ac:dyDescent="0.25">
      <c r="A28" t="s">
        <v>209</v>
      </c>
      <c r="B28" s="3" t="s">
        <v>35</v>
      </c>
      <c r="C28" s="132">
        <f>SUM(D28:H28)</f>
        <v>0</v>
      </c>
      <c r="D28" s="129">
        <v>0</v>
      </c>
      <c r="E28" s="129">
        <v>0</v>
      </c>
      <c r="F28" s="129">
        <v>0</v>
      </c>
      <c r="G28" s="129">
        <v>0</v>
      </c>
      <c r="H28" s="130">
        <v>0</v>
      </c>
      <c r="I28" s="117"/>
    </row>
    <row r="29" spans="1:9" x14ac:dyDescent="0.25">
      <c r="A29" t="s">
        <v>182</v>
      </c>
      <c r="B29" s="3" t="s">
        <v>10</v>
      </c>
      <c r="C29" s="84" t="s">
        <v>10</v>
      </c>
      <c r="D29" s="58"/>
      <c r="E29" s="58"/>
      <c r="F29" s="58"/>
      <c r="G29" s="58"/>
      <c r="H29" s="70"/>
      <c r="I29" s="8" t="s">
        <v>201</v>
      </c>
    </row>
    <row r="30" spans="1:9" x14ac:dyDescent="0.25">
      <c r="B30" s="8"/>
      <c r="C30" s="85"/>
      <c r="D30" s="133"/>
    </row>
    <row r="31" spans="1:9" x14ac:dyDescent="0.25">
      <c r="B31" s="8"/>
      <c r="C31" s="85"/>
      <c r="D31" s="5"/>
    </row>
    <row r="33" spans="1:15" x14ac:dyDescent="0.25">
      <c r="A33" s="45" t="s">
        <v>8</v>
      </c>
      <c r="B33" s="46"/>
      <c r="C33" s="45"/>
      <c r="D33" s="80"/>
      <c r="E33" s="80"/>
      <c r="F33" s="89"/>
      <c r="G33" s="89"/>
      <c r="H33" s="89"/>
    </row>
    <row r="34" spans="1:15" x14ac:dyDescent="0.25">
      <c r="A34" s="55"/>
      <c r="B34" s="44"/>
      <c r="C34" s="55"/>
      <c r="D34" s="81"/>
      <c r="E34" s="81"/>
    </row>
    <row r="35" spans="1:15" x14ac:dyDescent="0.25">
      <c r="A35" s="10"/>
    </row>
    <row r="36" spans="1:15" x14ac:dyDescent="0.25">
      <c r="A36" s="1" t="s">
        <v>1</v>
      </c>
      <c r="B36" s="50" t="s">
        <v>2</v>
      </c>
      <c r="C36" s="64" t="s">
        <v>166</v>
      </c>
      <c r="D36" s="51" t="s">
        <v>36</v>
      </c>
      <c r="E36" s="54" t="s">
        <v>37</v>
      </c>
      <c r="F36" s="54" t="s">
        <v>129</v>
      </c>
      <c r="G36" s="54" t="s">
        <v>130</v>
      </c>
      <c r="H36" s="51" t="s">
        <v>131</v>
      </c>
    </row>
    <row r="37" spans="1:15" x14ac:dyDescent="0.25">
      <c r="A37" s="62" t="s">
        <v>9</v>
      </c>
      <c r="B37" s="61" t="s">
        <v>10</v>
      </c>
      <c r="C37" s="83" t="s">
        <v>10</v>
      </c>
      <c r="D37" s="99"/>
      <c r="E37" s="99"/>
      <c r="F37" s="99"/>
      <c r="G37" s="99"/>
      <c r="H37" s="100"/>
      <c r="I37" s="117"/>
    </row>
    <row r="38" spans="1:15" x14ac:dyDescent="0.25">
      <c r="A38" t="s">
        <v>138</v>
      </c>
      <c r="B38" s="4" t="s">
        <v>5</v>
      </c>
      <c r="C38" s="84" t="s">
        <v>10</v>
      </c>
      <c r="D38" s="58">
        <v>20</v>
      </c>
      <c r="E38" s="58">
        <v>20</v>
      </c>
      <c r="F38" s="58">
        <v>20</v>
      </c>
      <c r="G38" s="58">
        <v>20</v>
      </c>
      <c r="H38" s="70">
        <v>20</v>
      </c>
      <c r="O38" t="s">
        <v>243</v>
      </c>
    </row>
    <row r="39" spans="1:15" x14ac:dyDescent="0.25">
      <c r="A39" t="s">
        <v>207</v>
      </c>
      <c r="B39" s="3" t="s">
        <v>5</v>
      </c>
      <c r="C39" s="84" t="s">
        <v>10</v>
      </c>
      <c r="D39" s="58">
        <v>5.5</v>
      </c>
      <c r="E39" s="58">
        <v>5.5</v>
      </c>
      <c r="F39" s="58">
        <v>5.5</v>
      </c>
      <c r="G39" s="58">
        <v>5.5</v>
      </c>
      <c r="H39" s="70">
        <v>5.5</v>
      </c>
      <c r="O39" t="s">
        <v>244</v>
      </c>
    </row>
    <row r="40" spans="1:15" ht="9.9499999999999993" customHeight="1" x14ac:dyDescent="0.25">
      <c r="A40" s="10"/>
      <c r="B40" s="60"/>
      <c r="C40" s="86"/>
      <c r="D40" s="63"/>
      <c r="E40" s="63"/>
      <c r="F40" s="63"/>
      <c r="G40" s="63"/>
      <c r="H40" s="53"/>
    </row>
    <row r="41" spans="1:15" ht="15" customHeight="1" x14ac:dyDescent="0.25">
      <c r="A41" t="s">
        <v>205</v>
      </c>
      <c r="B41" s="3" t="s">
        <v>206</v>
      </c>
      <c r="C41" s="84" t="s">
        <v>10</v>
      </c>
      <c r="D41" s="59">
        <f>D39^2</f>
        <v>30.25</v>
      </c>
      <c r="E41" s="59">
        <f>E39^2</f>
        <v>30.25</v>
      </c>
      <c r="F41" s="59">
        <f>F39^2</f>
        <v>30.25</v>
      </c>
      <c r="G41" s="59">
        <f>G39^2</f>
        <v>30.25</v>
      </c>
      <c r="H41" s="71">
        <f>H39^2</f>
        <v>30.25</v>
      </c>
    </row>
    <row r="42" spans="1:15" x14ac:dyDescent="0.25">
      <c r="A42" t="s">
        <v>139</v>
      </c>
      <c r="B42" s="3" t="s">
        <v>12</v>
      </c>
      <c r="C42" s="84">
        <f>SUM(D42:H42)</f>
        <v>0</v>
      </c>
      <c r="D42" s="59">
        <f>ROUND(D16/D41,0)</f>
        <v>0</v>
      </c>
      <c r="E42" s="59">
        <f t="shared" ref="E42:G42" si="0">ROUND(E16/E41,0)</f>
        <v>0</v>
      </c>
      <c r="F42" s="59">
        <f t="shared" si="0"/>
        <v>0</v>
      </c>
      <c r="G42" s="59">
        <f t="shared" si="0"/>
        <v>0</v>
      </c>
      <c r="H42" s="71">
        <f>ROUND(H16/H41,0)</f>
        <v>0</v>
      </c>
    </row>
    <row r="43" spans="1:15" x14ac:dyDescent="0.25">
      <c r="A43" t="s">
        <v>163</v>
      </c>
      <c r="B43" s="3" t="s">
        <v>5</v>
      </c>
      <c r="C43" s="84">
        <f>SUM(D43:H43)</f>
        <v>0</v>
      </c>
      <c r="D43" s="59">
        <f>D38*D42</f>
        <v>0</v>
      </c>
      <c r="E43" s="59">
        <f>E38*E42</f>
        <v>0</v>
      </c>
      <c r="F43" s="59">
        <f>F38*F42</f>
        <v>0</v>
      </c>
      <c r="G43" s="59">
        <f>G38*G42</f>
        <v>0</v>
      </c>
      <c r="H43" s="71">
        <f>H38*H42</f>
        <v>0</v>
      </c>
    </row>
    <row r="44" spans="1:15" ht="7.5" customHeight="1" x14ac:dyDescent="0.25">
      <c r="B44" s="4"/>
      <c r="C44" s="87"/>
      <c r="D44" s="63"/>
      <c r="E44" s="63"/>
      <c r="F44" s="63"/>
      <c r="G44" s="63"/>
      <c r="H44" s="53"/>
    </row>
    <row r="45" spans="1:15" x14ac:dyDescent="0.25">
      <c r="A45" t="s">
        <v>164</v>
      </c>
      <c r="B45" s="3" t="s">
        <v>5</v>
      </c>
      <c r="C45" s="84" t="s">
        <v>10</v>
      </c>
      <c r="D45" s="58">
        <v>0</v>
      </c>
      <c r="E45" s="58">
        <v>0</v>
      </c>
      <c r="F45" s="58">
        <v>0</v>
      </c>
      <c r="G45" s="58">
        <v>0</v>
      </c>
      <c r="H45" s="70">
        <v>0</v>
      </c>
      <c r="I45" s="18"/>
    </row>
    <row r="46" spans="1:15" x14ac:dyDescent="0.25">
      <c r="A46" t="s">
        <v>169</v>
      </c>
      <c r="B46" s="3" t="s">
        <v>35</v>
      </c>
      <c r="C46" s="132">
        <f>SUM(D46:H46)</f>
        <v>0</v>
      </c>
      <c r="D46" s="121">
        <f>D45*D24</f>
        <v>0</v>
      </c>
      <c r="E46" s="121">
        <f>E45*E24</f>
        <v>0</v>
      </c>
      <c r="F46" s="121">
        <f>F45*F24</f>
        <v>0</v>
      </c>
      <c r="G46" s="121">
        <f>G45*G24</f>
        <v>0</v>
      </c>
      <c r="H46" s="128">
        <f>H45*H24</f>
        <v>0</v>
      </c>
    </row>
    <row r="47" spans="1:15" x14ac:dyDescent="0.25">
      <c r="B47" s="8"/>
      <c r="C47" s="85"/>
    </row>
    <row r="48" spans="1:15" x14ac:dyDescent="0.25">
      <c r="B48" s="8"/>
      <c r="C48" s="85"/>
      <c r="I48" s="18"/>
    </row>
    <row r="50" spans="1:9" x14ac:dyDescent="0.25">
      <c r="A50" s="45" t="s">
        <v>13</v>
      </c>
      <c r="B50" s="46"/>
      <c r="C50" s="45"/>
      <c r="D50" s="80"/>
      <c r="E50" s="80"/>
      <c r="F50" s="89"/>
      <c r="G50" s="89"/>
      <c r="H50" s="89"/>
    </row>
    <row r="51" spans="1:9" x14ac:dyDescent="0.25">
      <c r="A51" s="55"/>
      <c r="B51" s="44"/>
      <c r="C51" s="55"/>
      <c r="D51" s="81"/>
      <c r="E51" s="81"/>
    </row>
    <row r="52" spans="1:9" x14ac:dyDescent="0.25">
      <c r="A52" s="55"/>
      <c r="B52" s="44"/>
      <c r="C52" s="55"/>
      <c r="D52" s="81"/>
      <c r="E52" s="81"/>
    </row>
    <row r="53" spans="1:9" x14ac:dyDescent="0.25">
      <c r="A53" s="1" t="s">
        <v>1</v>
      </c>
      <c r="B53" s="2" t="s">
        <v>2</v>
      </c>
      <c r="C53" s="64" t="s">
        <v>166</v>
      </c>
      <c r="D53" s="51" t="s">
        <v>36</v>
      </c>
      <c r="E53" s="54" t="s">
        <v>37</v>
      </c>
      <c r="F53" s="54" t="s">
        <v>129</v>
      </c>
      <c r="G53" s="54" t="s">
        <v>130</v>
      </c>
      <c r="H53" s="51" t="s">
        <v>131</v>
      </c>
    </row>
    <row r="54" spans="1:9" x14ac:dyDescent="0.25">
      <c r="A54" t="s">
        <v>14</v>
      </c>
      <c r="B54" s="61" t="s">
        <v>10</v>
      </c>
      <c r="C54" s="83" t="s">
        <v>10</v>
      </c>
      <c r="D54" s="99"/>
      <c r="E54" s="99"/>
      <c r="F54" s="99"/>
      <c r="G54" s="99"/>
      <c r="H54" s="100"/>
      <c r="I54" s="117"/>
    </row>
    <row r="55" spans="1:9" x14ac:dyDescent="0.25">
      <c r="A55" t="s">
        <v>208</v>
      </c>
      <c r="B55" s="3" t="s">
        <v>10</v>
      </c>
      <c r="C55" s="84" t="s">
        <v>10</v>
      </c>
      <c r="D55" s="59">
        <f>IFERROR(VLOOKUP(D54,Standardannahmen!$C$14:$D$16,2,FALSE),0)</f>
        <v>0</v>
      </c>
      <c r="E55" s="59">
        <f>IFERROR(VLOOKUP(E54,Standardannahmen!$C$14:$D$16,2,FALSE),0)</f>
        <v>0</v>
      </c>
      <c r="F55" s="59">
        <f>IFERROR(VLOOKUP(F54,Standardannahmen!$C$14:$D$16,2,FALSE),0)</f>
        <v>0</v>
      </c>
      <c r="G55" s="59">
        <f>IFERROR(VLOOKUP(G54,Standardannahmen!$C$14:$D$16,2,FALSE),0)</f>
        <v>0</v>
      </c>
      <c r="H55" s="71">
        <f>IFERROR(VLOOKUP(H54,Standardannahmen!$C$14:$D$16,2,FALSE),0)</f>
        <v>0</v>
      </c>
    </row>
    <row r="56" spans="1:9" ht="7.5" customHeight="1" x14ac:dyDescent="0.25">
      <c r="B56" s="3"/>
      <c r="C56" s="84"/>
      <c r="D56" s="63"/>
      <c r="E56" s="63"/>
      <c r="F56" s="63"/>
      <c r="G56" s="63"/>
      <c r="H56" s="53"/>
    </row>
    <row r="57" spans="1:9" x14ac:dyDescent="0.25">
      <c r="A57" t="s">
        <v>142</v>
      </c>
      <c r="B57" s="3" t="s">
        <v>7</v>
      </c>
      <c r="C57" s="84">
        <f>SUM(D57:H57)</f>
        <v>0</v>
      </c>
      <c r="D57" s="118">
        <f>IF(D54="geböscht",0,(D23-D22)*(D18+D45))</f>
        <v>0</v>
      </c>
      <c r="E57" s="118">
        <f>(E23-E22)*(E18+E45)</f>
        <v>0</v>
      </c>
      <c r="F57" s="118">
        <f>(F23-F22)*(F18+F45)</f>
        <v>0</v>
      </c>
      <c r="G57" s="118">
        <f>(G23-G22)*(G18+G45)</f>
        <v>0</v>
      </c>
      <c r="H57" s="119">
        <f>(H23-H22)*(H18+H45)</f>
        <v>0</v>
      </c>
    </row>
  </sheetData>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4CE4A76-F5D7-46C0-AA19-D648E918DCBB}">
          <x14:formula1>
            <xm:f>'Drop Down'!$A$3:$A$11</xm:f>
          </x14:formula1>
          <xm:sqref>D37:H37</xm:sqref>
        </x14:dataValidation>
        <x14:dataValidation type="list" allowBlank="1" showInputMessage="1" showErrorMessage="1" xr:uid="{DB650167-38D5-4EEE-94A6-91155CC3B7ED}">
          <x14:formula1>
            <xm:f>'Drop Down'!$A$18:$A$31</xm:f>
          </x14:formula1>
          <xm:sqref>D54:H54</xm:sqref>
        </x14:dataValidation>
        <x14:dataValidation type="list" allowBlank="1" showInputMessage="1" showErrorMessage="1" xr:uid="{C42CF2DB-ADCE-4C19-B6F8-1498C8053699}">
          <x14:formula1>
            <xm:f>'Drop Down'!$B$43:$B$47</xm:f>
          </x14:formula1>
          <xm:sqref>E29:H29</xm:sqref>
        </x14:dataValidation>
        <x14:dataValidation type="list" allowBlank="1" showInputMessage="1" showErrorMessage="1" xr:uid="{3CC67999-7C40-4365-937E-A416585CCFCE}">
          <x14:formula1>
            <xm:f>'Drop Down'!B43:B47</xm:f>
          </x14:formula1>
          <xm:sqref>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3623-F93B-144D-ABD9-8133AF25A31D}">
  <dimension ref="A2:M76"/>
  <sheetViews>
    <sheetView topLeftCell="A40" zoomScale="130" zoomScaleNormal="130" workbookViewId="0">
      <selection activeCell="D69" sqref="D69"/>
    </sheetView>
  </sheetViews>
  <sheetFormatPr baseColWidth="10" defaultRowHeight="15" x14ac:dyDescent="0.25"/>
  <cols>
    <col min="1" max="1" width="48.42578125" customWidth="1"/>
    <col min="2" max="2" width="12.140625" customWidth="1"/>
    <col min="3" max="3" width="13.7109375" style="10" bestFit="1" customWidth="1"/>
    <col min="4" max="13" width="21.7109375" customWidth="1"/>
    <col min="14" max="14" width="17.42578125" customWidth="1"/>
  </cols>
  <sheetData>
    <row r="2" spans="1:8" ht="21" x14ac:dyDescent="0.35">
      <c r="A2" s="56" t="s">
        <v>198</v>
      </c>
      <c r="B2" s="57"/>
      <c r="C2" s="82"/>
      <c r="D2" s="57"/>
      <c r="E2" s="57"/>
      <c r="F2" s="57"/>
      <c r="G2" s="57"/>
      <c r="H2" s="57"/>
    </row>
    <row r="5" spans="1:8" x14ac:dyDescent="0.25">
      <c r="A5" s="45" t="s">
        <v>189</v>
      </c>
      <c r="B5" s="46"/>
      <c r="C5" s="45"/>
      <c r="D5" s="46"/>
      <c r="E5" s="46"/>
      <c r="F5" s="47"/>
      <c r="G5" s="47"/>
      <c r="H5" s="47"/>
    </row>
    <row r="8" spans="1:8" x14ac:dyDescent="0.25">
      <c r="A8" s="7" t="s">
        <v>190</v>
      </c>
      <c r="B8" s="6"/>
      <c r="C8" s="7"/>
      <c r="D8" s="6"/>
      <c r="E8" s="6"/>
      <c r="F8" s="6"/>
      <c r="G8" s="6"/>
      <c r="H8" s="6"/>
    </row>
    <row r="9" spans="1:8" x14ac:dyDescent="0.25">
      <c r="A9" s="10"/>
    </row>
    <row r="10" spans="1:8" x14ac:dyDescent="0.25">
      <c r="A10" s="1" t="s">
        <v>141</v>
      </c>
      <c r="B10" s="2" t="s">
        <v>2</v>
      </c>
      <c r="C10" s="64" t="s">
        <v>166</v>
      </c>
      <c r="D10" s="54" t="s">
        <v>36</v>
      </c>
      <c r="E10" s="54" t="s">
        <v>37</v>
      </c>
      <c r="F10" s="54" t="s">
        <v>129</v>
      </c>
      <c r="G10" s="54" t="s">
        <v>130</v>
      </c>
      <c r="H10" s="51" t="s">
        <v>131</v>
      </c>
    </row>
    <row r="11" spans="1:8" x14ac:dyDescent="0.25">
      <c r="A11" t="s">
        <v>134</v>
      </c>
      <c r="B11" s="3" t="s">
        <v>7</v>
      </c>
      <c r="C11" s="90">
        <f>SUM(D11:H11)</f>
        <v>0</v>
      </c>
      <c r="D11" s="77">
        <f>Eingabe!D16</f>
        <v>0</v>
      </c>
      <c r="E11" s="77">
        <f>Eingabe!E16</f>
        <v>0</v>
      </c>
      <c r="F11" s="77">
        <f>Eingabe!F16</f>
        <v>0</v>
      </c>
      <c r="G11" s="77">
        <f>Eingabe!G16</f>
        <v>0</v>
      </c>
      <c r="H11" s="76">
        <f>Eingabe!H16</f>
        <v>0</v>
      </c>
    </row>
    <row r="12" spans="1:8" ht="7.5" customHeight="1" x14ac:dyDescent="0.25">
      <c r="B12" s="3"/>
      <c r="C12" s="90"/>
      <c r="D12" s="77"/>
      <c r="E12" s="77"/>
      <c r="F12" s="77"/>
      <c r="G12" s="77"/>
      <c r="H12" s="76"/>
    </row>
    <row r="13" spans="1:8" x14ac:dyDescent="0.25">
      <c r="A13" t="s">
        <v>188</v>
      </c>
      <c r="B13" s="3" t="s">
        <v>5</v>
      </c>
      <c r="C13" s="90">
        <f>SUM(D13:H13)</f>
        <v>0</v>
      </c>
      <c r="D13" s="77">
        <f>Eingabe!D22</f>
        <v>0</v>
      </c>
      <c r="E13" s="77">
        <f>Eingabe!E22</f>
        <v>0</v>
      </c>
      <c r="F13" s="77">
        <f>Eingabe!F22</f>
        <v>0</v>
      </c>
      <c r="G13" s="77">
        <f>Eingabe!G22</f>
        <v>0</v>
      </c>
      <c r="H13" s="76">
        <f>Eingabe!H22</f>
        <v>0</v>
      </c>
    </row>
    <row r="14" spans="1:8" x14ac:dyDescent="0.25">
      <c r="A14" t="s">
        <v>183</v>
      </c>
      <c r="B14" s="3" t="s">
        <v>5</v>
      </c>
      <c r="C14" s="90">
        <f>SUM(D14:H14)</f>
        <v>0</v>
      </c>
      <c r="D14" s="77">
        <f>Eingabe!D23-Eingabe!D22</f>
        <v>0</v>
      </c>
      <c r="E14" s="97">
        <f>Eingabe!E23-Eingabe!E22</f>
        <v>0</v>
      </c>
      <c r="F14" s="77">
        <f>Eingabe!F23-Eingabe!F22</f>
        <v>0</v>
      </c>
      <c r="G14" s="77">
        <f>Eingabe!G23-Eingabe!G22</f>
        <v>0</v>
      </c>
      <c r="H14" s="76">
        <f>Eingabe!H23-Eingabe!H22</f>
        <v>0</v>
      </c>
    </row>
    <row r="15" spans="1:8" x14ac:dyDescent="0.25">
      <c r="A15" t="s">
        <v>6</v>
      </c>
      <c r="B15" s="3" t="s">
        <v>7</v>
      </c>
      <c r="C15" s="90">
        <f>SUM(D15:H15)</f>
        <v>0</v>
      </c>
      <c r="D15" s="77">
        <f>Eingabe!D24</f>
        <v>0</v>
      </c>
      <c r="E15" s="77">
        <f>Eingabe!E24</f>
        <v>0</v>
      </c>
      <c r="F15" s="77">
        <f>Eingabe!F24</f>
        <v>0</v>
      </c>
      <c r="G15" s="77">
        <f>Eingabe!G24</f>
        <v>0</v>
      </c>
      <c r="H15" s="76">
        <f>Eingabe!H24</f>
        <v>0</v>
      </c>
    </row>
    <row r="16" spans="1:8" x14ac:dyDescent="0.25">
      <c r="A16" t="s">
        <v>159</v>
      </c>
      <c r="B16" s="3" t="s">
        <v>5</v>
      </c>
      <c r="C16" s="90" t="s">
        <v>10</v>
      </c>
      <c r="D16" s="77">
        <f>Eingabe!D18</f>
        <v>0</v>
      </c>
      <c r="E16" s="77">
        <f>Eingabe!E18</f>
        <v>0</v>
      </c>
      <c r="F16" s="77">
        <f>Eingabe!F18</f>
        <v>0</v>
      </c>
      <c r="G16" s="77">
        <f>Eingabe!G18</f>
        <v>0</v>
      </c>
      <c r="H16" s="76">
        <f>Eingabe!H18</f>
        <v>0</v>
      </c>
    </row>
    <row r="17" spans="1:8" x14ac:dyDescent="0.25">
      <c r="A17" t="s">
        <v>146</v>
      </c>
      <c r="B17" s="3" t="s">
        <v>5</v>
      </c>
      <c r="C17" s="90" t="s">
        <v>10</v>
      </c>
      <c r="D17" s="77">
        <f>Eingabe!D45</f>
        <v>0</v>
      </c>
      <c r="E17" s="77">
        <f>Eingabe!E45</f>
        <v>0</v>
      </c>
      <c r="F17" s="77">
        <f>Eingabe!F45</f>
        <v>0</v>
      </c>
      <c r="G17" s="77">
        <f>Eingabe!G45</f>
        <v>0</v>
      </c>
      <c r="H17" s="76">
        <f>Eingabe!H45</f>
        <v>0</v>
      </c>
    </row>
    <row r="18" spans="1:8" x14ac:dyDescent="0.25">
      <c r="A18" t="s">
        <v>165</v>
      </c>
      <c r="B18" s="3" t="s">
        <v>5</v>
      </c>
      <c r="C18" s="90" t="s">
        <v>10</v>
      </c>
      <c r="D18" s="77">
        <f>D16+D17</f>
        <v>0</v>
      </c>
      <c r="E18" s="77">
        <f t="shared" ref="E18:H18" si="0">E16+E17</f>
        <v>0</v>
      </c>
      <c r="F18" s="77">
        <f t="shared" si="0"/>
        <v>0</v>
      </c>
      <c r="G18" s="77">
        <f t="shared" si="0"/>
        <v>0</v>
      </c>
      <c r="H18" s="76">
        <f t="shared" si="0"/>
        <v>0</v>
      </c>
    </row>
    <row r="19" spans="1:8" ht="7.5" customHeight="1" x14ac:dyDescent="0.25">
      <c r="B19" s="3"/>
      <c r="C19" s="90"/>
      <c r="D19" s="77"/>
      <c r="E19" s="77"/>
      <c r="F19" s="77"/>
      <c r="G19" s="77"/>
      <c r="H19" s="76"/>
    </row>
    <row r="20" spans="1:8" x14ac:dyDescent="0.25">
      <c r="A20" t="s">
        <v>142</v>
      </c>
      <c r="B20" s="3" t="s">
        <v>7</v>
      </c>
      <c r="C20" s="90" t="s">
        <v>10</v>
      </c>
      <c r="D20" s="77">
        <f>Eingabe!D57</f>
        <v>0</v>
      </c>
      <c r="E20" s="77">
        <f>Eingabe!E57</f>
        <v>0</v>
      </c>
      <c r="F20" s="77">
        <f>Eingabe!F57</f>
        <v>0</v>
      </c>
      <c r="G20" s="77">
        <f>Eingabe!G57</f>
        <v>0</v>
      </c>
      <c r="H20" s="76">
        <f>Eingabe!H57</f>
        <v>0</v>
      </c>
    </row>
    <row r="21" spans="1:8" x14ac:dyDescent="0.25">
      <c r="A21" t="s">
        <v>185</v>
      </c>
      <c r="B21" s="3" t="s">
        <v>10</v>
      </c>
      <c r="C21" s="90" t="s">
        <v>10</v>
      </c>
      <c r="D21" s="77">
        <f>Eingabe!D55</f>
        <v>0</v>
      </c>
      <c r="E21" s="77">
        <f>Eingabe!E55</f>
        <v>0</v>
      </c>
      <c r="F21" s="77">
        <f>Eingabe!F55</f>
        <v>0</v>
      </c>
      <c r="G21" s="77">
        <f>Eingabe!G55</f>
        <v>0</v>
      </c>
      <c r="H21" s="76">
        <f>Eingabe!H55</f>
        <v>0</v>
      </c>
    </row>
    <row r="24" spans="1:8" x14ac:dyDescent="0.25">
      <c r="A24" s="7" t="s">
        <v>147</v>
      </c>
      <c r="B24" s="6"/>
      <c r="C24" s="7"/>
      <c r="D24" s="6"/>
      <c r="E24" s="6"/>
      <c r="F24" s="6"/>
      <c r="G24" s="6"/>
      <c r="H24" s="6"/>
    </row>
    <row r="26" spans="1:8" x14ac:dyDescent="0.25">
      <c r="A26" s="1" t="s">
        <v>141</v>
      </c>
      <c r="B26" s="2" t="s">
        <v>2</v>
      </c>
      <c r="C26" s="64" t="s">
        <v>166</v>
      </c>
      <c r="D26" s="54" t="s">
        <v>36</v>
      </c>
      <c r="E26" s="54" t="s">
        <v>37</v>
      </c>
      <c r="F26" s="54" t="s">
        <v>129</v>
      </c>
      <c r="G26" s="54" t="s">
        <v>130</v>
      </c>
      <c r="H26" s="51" t="s">
        <v>131</v>
      </c>
    </row>
    <row r="27" spans="1:8" x14ac:dyDescent="0.25">
      <c r="A27" t="s">
        <v>158</v>
      </c>
      <c r="B27" s="3" t="s">
        <v>35</v>
      </c>
      <c r="C27" s="90">
        <f>SUM(D27:H27)</f>
        <v>0</v>
      </c>
      <c r="D27" s="77">
        <f>D11*D16</f>
        <v>0</v>
      </c>
      <c r="E27" s="77">
        <f>E11*E16</f>
        <v>0</v>
      </c>
      <c r="F27" s="77">
        <f t="shared" ref="F27:H27" si="1">F11*F16</f>
        <v>0</v>
      </c>
      <c r="G27" s="77">
        <f t="shared" si="1"/>
        <v>0</v>
      </c>
      <c r="H27" s="76">
        <f t="shared" si="1"/>
        <v>0</v>
      </c>
    </row>
    <row r="28" spans="1:8" x14ac:dyDescent="0.25">
      <c r="A28" t="s">
        <v>184</v>
      </c>
      <c r="B28" s="3" t="s">
        <v>35</v>
      </c>
      <c r="C28" s="90">
        <f>SUM(D28:H28)</f>
        <v>0</v>
      </c>
      <c r="D28" s="78">
        <f>D18^2*D21/2*D14</f>
        <v>0</v>
      </c>
      <c r="E28" s="78">
        <f>E18^2*E21/2*E14</f>
        <v>0</v>
      </c>
      <c r="F28" s="78">
        <f t="shared" ref="F28:H28" si="2">F18^2*F21/2*F14</f>
        <v>0</v>
      </c>
      <c r="G28" s="78">
        <f t="shared" si="2"/>
        <v>0</v>
      </c>
      <c r="H28" s="79">
        <f t="shared" si="2"/>
        <v>0</v>
      </c>
    </row>
    <row r="29" spans="1:8" x14ac:dyDescent="0.25">
      <c r="A29" t="s">
        <v>195</v>
      </c>
      <c r="B29" s="3" t="s">
        <v>35</v>
      </c>
      <c r="C29" s="90">
        <f>SUM(D29:H29)</f>
        <v>0</v>
      </c>
      <c r="D29" s="78">
        <f>IF(Eingabe!D54="geböscht",IF(D16&gt;4,D16/2*Standardannahmen!D18,0)*D14,0)</f>
        <v>0</v>
      </c>
      <c r="E29" s="78">
        <f>IF(Eingabe!E54="geböscht",IF(E16&gt;4,E16/2*Standardannahmen!E18,0)*E14,0)</f>
        <v>0</v>
      </c>
      <c r="F29" s="78">
        <f>IF(Eingabe!F54="geböscht",IF(F16&gt;4,F16/2*Standardannahmen!F18,0)*F14,0)</f>
        <v>0</v>
      </c>
      <c r="G29" s="78">
        <f>IF(Eingabe!G54="geböscht",IF(G16&gt;4,G16/2*Standardannahmen!G18,0)*G14,0)</f>
        <v>0</v>
      </c>
      <c r="H29" s="79">
        <f>IF(Eingabe!H54="geböscht",IF(H16&gt;4,H16/2*Standardannahmen!H18,0)*H14,0)</f>
        <v>0</v>
      </c>
    </row>
    <row r="30" spans="1:8" x14ac:dyDescent="0.25">
      <c r="A30" t="s">
        <v>162</v>
      </c>
      <c r="B30" s="3" t="s">
        <v>35</v>
      </c>
      <c r="C30" s="90">
        <f>SUM(D30:H30)</f>
        <v>0</v>
      </c>
      <c r="D30" s="78">
        <f>D15*D16-D27-D13*D18*Standardannahmen!$D$8</f>
        <v>0</v>
      </c>
      <c r="E30" s="78">
        <f>E15*E16-E27-E13*E18*Standardannahmen!$D$8</f>
        <v>0</v>
      </c>
      <c r="F30" s="78">
        <f>F15*F16-F27-F13*F18*Standardannahmen!$D$8</f>
        <v>0</v>
      </c>
      <c r="G30" s="78">
        <f>G15*G16-G27-G13*G18*Standardannahmen!$D$8</f>
        <v>0</v>
      </c>
      <c r="H30" s="79">
        <f>H15*H16-H27-H13*H18*Standardannahmen!$D$8</f>
        <v>0</v>
      </c>
    </row>
    <row r="31" spans="1:8" x14ac:dyDescent="0.25">
      <c r="A31" t="s">
        <v>143</v>
      </c>
      <c r="B31" s="3" t="s">
        <v>35</v>
      </c>
      <c r="C31" s="90">
        <f>SUM(D31:H31)</f>
        <v>0</v>
      </c>
      <c r="D31" s="77">
        <f>D15*D17-D17*D13*Standardannahmen!$D$8</f>
        <v>0</v>
      </c>
      <c r="E31" s="77">
        <f>E15*E17-E17*E13*Standardannahmen!$D$8</f>
        <v>0</v>
      </c>
      <c r="F31" s="77">
        <f>F15*F17-F17*F13*Standardannahmen!$D$8</f>
        <v>0</v>
      </c>
      <c r="G31" s="77">
        <f>G15*G17-G17*G13*Standardannahmen!$D$8</f>
        <v>0</v>
      </c>
      <c r="H31" s="76">
        <f>H15*H17-H17*H13*Standardannahmen!$D$8</f>
        <v>0</v>
      </c>
    </row>
    <row r="32" spans="1:8" x14ac:dyDescent="0.25">
      <c r="H32" s="52"/>
    </row>
    <row r="34" spans="1:13" x14ac:dyDescent="0.25">
      <c r="A34" s="7" t="s">
        <v>149</v>
      </c>
      <c r="B34" s="6"/>
      <c r="C34" s="7"/>
      <c r="D34" s="6"/>
      <c r="E34" s="6"/>
      <c r="F34" s="6"/>
      <c r="G34" s="6"/>
      <c r="H34" s="6"/>
    </row>
    <row r="36" spans="1:13" x14ac:dyDescent="0.25">
      <c r="A36" s="1" t="s">
        <v>141</v>
      </c>
      <c r="B36" s="2" t="s">
        <v>2</v>
      </c>
      <c r="C36" s="64" t="s">
        <v>166</v>
      </c>
      <c r="D36" s="54" t="s">
        <v>36</v>
      </c>
      <c r="E36" s="54" t="s">
        <v>37</v>
      </c>
      <c r="F36" s="54" t="s">
        <v>129</v>
      </c>
      <c r="G36" s="54" t="s">
        <v>130</v>
      </c>
      <c r="H36" s="51" t="s">
        <v>131</v>
      </c>
    </row>
    <row r="37" spans="1:13" x14ac:dyDescent="0.25">
      <c r="A37" t="str">
        <f>Eingabe!A38</f>
        <v>Länge Pfähle</v>
      </c>
      <c r="B37" s="3" t="str">
        <f>Eingabe!B38</f>
        <v>m</v>
      </c>
      <c r="C37" s="84" t="s">
        <v>10</v>
      </c>
      <c r="D37" s="77">
        <f>Eingabe!D38</f>
        <v>20</v>
      </c>
      <c r="E37" s="77">
        <f>Eingabe!E38</f>
        <v>20</v>
      </c>
      <c r="F37" s="77">
        <f>Eingabe!F38</f>
        <v>20</v>
      </c>
      <c r="G37" s="77">
        <f>Eingabe!G38</f>
        <v>20</v>
      </c>
      <c r="H37" s="76">
        <f>Eingabe!H38</f>
        <v>20</v>
      </c>
    </row>
    <row r="38" spans="1:13" x14ac:dyDescent="0.25">
      <c r="A38" t="str">
        <f>Eingabe!A41</f>
        <v>m2 Bodenplatte pro Pfahl</v>
      </c>
      <c r="B38" s="3" t="str">
        <f>Eingabe!B39</f>
        <v>m</v>
      </c>
      <c r="C38" s="84" t="s">
        <v>10</v>
      </c>
      <c r="D38" s="97">
        <f>Eingabe!D41</f>
        <v>30.25</v>
      </c>
      <c r="E38" s="97">
        <f>Eingabe!E41</f>
        <v>30.25</v>
      </c>
      <c r="F38" s="97">
        <f>Eingabe!F41</f>
        <v>30.25</v>
      </c>
      <c r="G38" s="97">
        <f>Eingabe!G41</f>
        <v>30.25</v>
      </c>
      <c r="H38" s="98">
        <f>Eingabe!H41</f>
        <v>30.25</v>
      </c>
    </row>
    <row r="39" spans="1:13" x14ac:dyDescent="0.25">
      <c r="A39" t="s">
        <v>186</v>
      </c>
      <c r="B39" s="3" t="s">
        <v>12</v>
      </c>
      <c r="C39" s="90">
        <f>SUMIF(D39:H39,"&lt;&gt;#DIV/0!")</f>
        <v>0</v>
      </c>
      <c r="D39" s="77">
        <f>Eingabe!D42</f>
        <v>0</v>
      </c>
      <c r="E39" s="77">
        <f>Eingabe!E42</f>
        <v>0</v>
      </c>
      <c r="F39" s="77">
        <f>Eingabe!F42</f>
        <v>0</v>
      </c>
      <c r="G39" s="77">
        <f>Eingabe!G42</f>
        <v>0</v>
      </c>
      <c r="H39" s="76">
        <f>Eingabe!H42</f>
        <v>0</v>
      </c>
    </row>
    <row r="40" spans="1:13" x14ac:dyDescent="0.25">
      <c r="A40" t="s">
        <v>144</v>
      </c>
      <c r="B40" s="3" t="s">
        <v>5</v>
      </c>
      <c r="C40" s="90">
        <f>SUMIF(D40:H40,"&lt;&gt;#DIV/0!")</f>
        <v>0</v>
      </c>
      <c r="D40" s="77">
        <f>Eingabe!D43</f>
        <v>0</v>
      </c>
      <c r="E40" s="77">
        <f>Eingabe!E43</f>
        <v>0</v>
      </c>
      <c r="F40" s="77">
        <f>Eingabe!F43</f>
        <v>0</v>
      </c>
      <c r="G40" s="77">
        <f>Eingabe!G43</f>
        <v>0</v>
      </c>
      <c r="H40" s="76">
        <f>Eingabe!H43</f>
        <v>0</v>
      </c>
    </row>
    <row r="41" spans="1:13" x14ac:dyDescent="0.25">
      <c r="D41" s="65"/>
    </row>
    <row r="42" spans="1:13" x14ac:dyDescent="0.25">
      <c r="D42" s="65"/>
    </row>
    <row r="44" spans="1:13" x14ac:dyDescent="0.25">
      <c r="A44" s="45" t="s">
        <v>140</v>
      </c>
      <c r="B44" s="46"/>
      <c r="C44" s="45"/>
      <c r="D44" s="46"/>
      <c r="E44" s="46"/>
      <c r="F44" s="47"/>
      <c r="G44" s="47"/>
      <c r="H44" s="47"/>
      <c r="I44" s="47"/>
      <c r="J44" s="47"/>
      <c r="K44" s="47"/>
      <c r="L44" s="47"/>
      <c r="M44" s="47"/>
    </row>
    <row r="46" spans="1:13" x14ac:dyDescent="0.25">
      <c r="D46" s="147" t="s">
        <v>36</v>
      </c>
      <c r="E46" s="148"/>
      <c r="F46" s="149" t="s">
        <v>37</v>
      </c>
      <c r="G46" s="149"/>
      <c r="H46" s="147" t="s">
        <v>129</v>
      </c>
      <c r="I46" s="148"/>
      <c r="J46" s="149" t="s">
        <v>130</v>
      </c>
      <c r="K46" s="149"/>
      <c r="L46" s="147" t="s">
        <v>131</v>
      </c>
      <c r="M46" s="149"/>
    </row>
    <row r="47" spans="1:13" x14ac:dyDescent="0.25">
      <c r="A47" t="s">
        <v>141</v>
      </c>
      <c r="B47" s="50" t="s">
        <v>2</v>
      </c>
      <c r="C47" s="66" t="s">
        <v>166</v>
      </c>
      <c r="D47" s="51" t="s">
        <v>3</v>
      </c>
      <c r="E47" s="68" t="s">
        <v>152</v>
      </c>
      <c r="F47" s="1" t="s">
        <v>3</v>
      </c>
      <c r="G47" s="1" t="s">
        <v>152</v>
      </c>
      <c r="H47" s="72" t="s">
        <v>3</v>
      </c>
      <c r="I47" s="68" t="s">
        <v>152</v>
      </c>
      <c r="J47" s="1" t="s">
        <v>3</v>
      </c>
      <c r="K47" s="1" t="s">
        <v>152</v>
      </c>
      <c r="L47" s="51" t="s">
        <v>3</v>
      </c>
      <c r="M47" s="1" t="s">
        <v>152</v>
      </c>
    </row>
    <row r="48" spans="1:13" x14ac:dyDescent="0.25">
      <c r="A48" s="62" t="s">
        <v>13</v>
      </c>
      <c r="B48" s="8" t="s">
        <v>7</v>
      </c>
      <c r="C48" s="91">
        <f>D48+F48+H48+J48+L48</f>
        <v>0</v>
      </c>
      <c r="D48" s="75">
        <f>D20</f>
        <v>0</v>
      </c>
      <c r="E48" s="60">
        <f>Eingabe!D54</f>
        <v>0</v>
      </c>
      <c r="F48" s="73">
        <f>E20</f>
        <v>0</v>
      </c>
      <c r="G48" s="60">
        <f>Eingabe!E54</f>
        <v>0</v>
      </c>
      <c r="H48" s="73">
        <f>F20</f>
        <v>0</v>
      </c>
      <c r="I48" s="60">
        <f>Eingabe!F54</f>
        <v>0</v>
      </c>
      <c r="J48" s="73">
        <f>G20</f>
        <v>0</v>
      </c>
      <c r="K48" s="60">
        <f>Eingabe!G54</f>
        <v>0</v>
      </c>
      <c r="L48" s="75">
        <f>H20</f>
        <v>0</v>
      </c>
      <c r="M48">
        <f>Eingabe!H54</f>
        <v>0</v>
      </c>
    </row>
    <row r="49" spans="1:13" x14ac:dyDescent="0.25">
      <c r="A49" t="s">
        <v>202</v>
      </c>
      <c r="B49" s="8" t="s">
        <v>35</v>
      </c>
      <c r="C49" s="91">
        <f>D49+F49+H49+J49+L49</f>
        <v>0</v>
      </c>
      <c r="D49" s="75">
        <f>SUM(D27:D31)</f>
        <v>0</v>
      </c>
      <c r="E49" s="69" t="str">
        <f>Prozessbibliothek!$D$43</f>
        <v>Aushub ohne Transport</v>
      </c>
      <c r="F49" s="73">
        <f>SUM(E27:E31)</f>
        <v>0</v>
      </c>
      <c r="G49" s="69" t="str">
        <f>Prozessbibliothek!$D$43</f>
        <v>Aushub ohne Transport</v>
      </c>
      <c r="H49" s="73">
        <f>SUM(F27:F31)</f>
        <v>0</v>
      </c>
      <c r="I49" s="69" t="str">
        <f>Prozessbibliothek!$D$43</f>
        <v>Aushub ohne Transport</v>
      </c>
      <c r="J49" s="73">
        <f>SUM(G27:G31)</f>
        <v>0</v>
      </c>
      <c r="K49" s="69" t="str">
        <f>Prozessbibliothek!$D$43</f>
        <v>Aushub ohne Transport</v>
      </c>
      <c r="L49" s="75">
        <f>SUM(H27:H31)</f>
        <v>0</v>
      </c>
      <c r="M49" s="67" t="str">
        <f>Prozessbibliothek!$D$43</f>
        <v>Aushub ohne Transport</v>
      </c>
    </row>
    <row r="50" spans="1:13" x14ac:dyDescent="0.25">
      <c r="A50" t="s">
        <v>203</v>
      </c>
      <c r="B50" s="8" t="s">
        <v>35</v>
      </c>
      <c r="C50" s="91">
        <f t="shared" ref="C50:C57" si="3">D50+F50+H50+J50+L50</f>
        <v>0</v>
      </c>
      <c r="D50" s="75">
        <f>D49</f>
        <v>0</v>
      </c>
      <c r="E50" s="69" t="str">
        <f>Prozessbibliothek!$D$47</f>
        <v>Aushub nur Transport</v>
      </c>
      <c r="F50" s="73">
        <f>F49</f>
        <v>0</v>
      </c>
      <c r="G50" s="69" t="str">
        <f>Prozessbibliothek!$D$47</f>
        <v>Aushub nur Transport</v>
      </c>
      <c r="H50" s="73">
        <f>H49</f>
        <v>0</v>
      </c>
      <c r="I50" s="69" t="str">
        <f>Prozessbibliothek!$D$47</f>
        <v>Aushub nur Transport</v>
      </c>
      <c r="J50" s="73">
        <f>J49</f>
        <v>0</v>
      </c>
      <c r="K50" s="69" t="str">
        <f>Prozessbibliothek!$D$47</f>
        <v>Aushub nur Transport</v>
      </c>
      <c r="L50" s="75">
        <f>L49</f>
        <v>0</v>
      </c>
      <c r="M50" s="67" t="str">
        <f>Prozessbibliothek!$D$47</f>
        <v>Aushub nur Transport</v>
      </c>
    </row>
    <row r="51" spans="1:13" x14ac:dyDescent="0.25">
      <c r="A51" t="s">
        <v>148</v>
      </c>
      <c r="B51" s="8" t="s">
        <v>35</v>
      </c>
      <c r="C51" s="91">
        <f>D51+F51+H51+J51+L51</f>
        <v>0</v>
      </c>
      <c r="D51" s="75">
        <f>SUM(D28:D30)</f>
        <v>0</v>
      </c>
      <c r="E51" s="69" t="str">
        <f>E49</f>
        <v>Aushub ohne Transport</v>
      </c>
      <c r="F51" s="73">
        <f>SUM(E28:E30)</f>
        <v>0</v>
      </c>
      <c r="G51" s="69" t="str">
        <f>G49</f>
        <v>Aushub ohne Transport</v>
      </c>
      <c r="H51" s="73">
        <f>SUM(F28:F30)</f>
        <v>0</v>
      </c>
      <c r="I51" s="69" t="str">
        <f>I49</f>
        <v>Aushub ohne Transport</v>
      </c>
      <c r="J51" s="73">
        <f>SUM(G28:G30)</f>
        <v>0</v>
      </c>
      <c r="K51" s="69" t="str">
        <f>K49</f>
        <v>Aushub ohne Transport</v>
      </c>
      <c r="L51" s="75">
        <f>SUM(H28:H30)</f>
        <v>0</v>
      </c>
      <c r="M51" s="67" t="str">
        <f>M49</f>
        <v>Aushub ohne Transport</v>
      </c>
    </row>
    <row r="52" spans="1:13" x14ac:dyDescent="0.25">
      <c r="A52" t="s">
        <v>153</v>
      </c>
      <c r="B52" s="8" t="s">
        <v>35</v>
      </c>
      <c r="C52" s="91">
        <f t="shared" si="3"/>
        <v>0</v>
      </c>
      <c r="D52" s="75">
        <f>D51</f>
        <v>0</v>
      </c>
      <c r="E52" s="69" t="str">
        <f>E50</f>
        <v>Aushub nur Transport</v>
      </c>
      <c r="F52" s="73">
        <f>F51</f>
        <v>0</v>
      </c>
      <c r="G52" s="69" t="str">
        <f>G50</f>
        <v>Aushub nur Transport</v>
      </c>
      <c r="H52" s="73">
        <f>H51</f>
        <v>0</v>
      </c>
      <c r="I52" s="69" t="str">
        <f>I50</f>
        <v>Aushub nur Transport</v>
      </c>
      <c r="J52" s="73">
        <f>J51</f>
        <v>0</v>
      </c>
      <c r="K52" s="69" t="str">
        <f>K50</f>
        <v>Aushub nur Transport</v>
      </c>
      <c r="L52" s="75">
        <f>L51</f>
        <v>0</v>
      </c>
      <c r="M52" s="67" t="str">
        <f>M50</f>
        <v>Aushub nur Transport</v>
      </c>
    </row>
    <row r="53" spans="1:13" x14ac:dyDescent="0.25">
      <c r="A53" t="s">
        <v>149</v>
      </c>
      <c r="B53" s="8" t="s">
        <v>5</v>
      </c>
      <c r="C53" s="91">
        <f t="shared" si="3"/>
        <v>0</v>
      </c>
      <c r="D53" s="75">
        <f>IFERROR(D40,0)</f>
        <v>0</v>
      </c>
      <c r="E53" s="60">
        <f>Eingabe!D37</f>
        <v>0</v>
      </c>
      <c r="F53" s="73">
        <f>IFERROR(E40,0)</f>
        <v>0</v>
      </c>
      <c r="G53" s="60">
        <f>Eingabe!E37</f>
        <v>0</v>
      </c>
      <c r="H53" s="73">
        <f>IFERROR(F40,0)</f>
        <v>0</v>
      </c>
      <c r="I53" s="60">
        <f>Eingabe!F37</f>
        <v>0</v>
      </c>
      <c r="J53" s="73">
        <f>IFERROR(G40,0)</f>
        <v>0</v>
      </c>
      <c r="K53" s="60">
        <f>Eingabe!G37</f>
        <v>0</v>
      </c>
      <c r="L53" s="75">
        <f>IFERROR(H40,0)</f>
        <v>0</v>
      </c>
      <c r="M53">
        <f>Eingabe!H37</f>
        <v>0</v>
      </c>
    </row>
    <row r="54" spans="1:13" x14ac:dyDescent="0.25">
      <c r="A54" t="s">
        <v>150</v>
      </c>
      <c r="B54" s="8" t="s">
        <v>35</v>
      </c>
      <c r="C54" s="91">
        <f t="shared" si="3"/>
        <v>0</v>
      </c>
      <c r="D54" s="75">
        <f>IFERROR(D31,0)</f>
        <v>0</v>
      </c>
      <c r="E54" s="69" t="str">
        <f>Prozessbibliothek!$D$43</f>
        <v>Aushub ohne Transport</v>
      </c>
      <c r="F54" s="73">
        <f>E31</f>
        <v>0</v>
      </c>
      <c r="G54" s="69" t="str">
        <f>Prozessbibliothek!$D$43</f>
        <v>Aushub ohne Transport</v>
      </c>
      <c r="H54" s="73">
        <f>F31</f>
        <v>0</v>
      </c>
      <c r="I54" s="69" t="str">
        <f>Prozessbibliothek!$D$43</f>
        <v>Aushub ohne Transport</v>
      </c>
      <c r="J54" s="73">
        <f>G31</f>
        <v>0</v>
      </c>
      <c r="K54" s="69" t="str">
        <f>Prozessbibliothek!$D$43</f>
        <v>Aushub ohne Transport</v>
      </c>
      <c r="L54" s="75">
        <f>H31</f>
        <v>0</v>
      </c>
      <c r="M54" s="69" t="str">
        <f>Prozessbibliothek!$D$43</f>
        <v>Aushub ohne Transport</v>
      </c>
    </row>
    <row r="55" spans="1:13" x14ac:dyDescent="0.25">
      <c r="A55" t="s">
        <v>155</v>
      </c>
      <c r="B55" s="8" t="s">
        <v>35</v>
      </c>
      <c r="C55" s="91">
        <f t="shared" si="3"/>
        <v>0</v>
      </c>
      <c r="D55" s="75">
        <f>D54</f>
        <v>0</v>
      </c>
      <c r="E55" s="69" t="str">
        <f>Prozessbibliothek!$D$48</f>
        <v>Transp. Kies</v>
      </c>
      <c r="F55" s="73">
        <f>F54</f>
        <v>0</v>
      </c>
      <c r="G55" s="69" t="str">
        <f>Prozessbibliothek!$D$48</f>
        <v>Transp. Kies</v>
      </c>
      <c r="H55" s="73">
        <f>H54</f>
        <v>0</v>
      </c>
      <c r="I55" s="69" t="str">
        <f>Prozessbibliothek!$D$48</f>
        <v>Transp. Kies</v>
      </c>
      <c r="J55" s="73">
        <f>J54</f>
        <v>0</v>
      </c>
      <c r="K55" s="69" t="str">
        <f>Prozessbibliothek!$D$48</f>
        <v>Transp. Kies</v>
      </c>
      <c r="L55" s="75">
        <f>L54</f>
        <v>0</v>
      </c>
      <c r="M55" s="67" t="str">
        <f>Prozessbibliothek!$D$48</f>
        <v>Transp. Kies</v>
      </c>
    </row>
    <row r="56" spans="1:13" x14ac:dyDescent="0.25">
      <c r="A56" t="s">
        <v>193</v>
      </c>
      <c r="B56" s="8" t="s">
        <v>35</v>
      </c>
      <c r="C56" s="91">
        <f>C54</f>
        <v>0</v>
      </c>
      <c r="D56" s="75">
        <f>D54</f>
        <v>0</v>
      </c>
      <c r="E56" s="69" t="str">
        <f>Prozessbibliothek!$D$43</f>
        <v>Aushub ohne Transport</v>
      </c>
      <c r="F56" s="75">
        <f>F54</f>
        <v>0</v>
      </c>
      <c r="G56" s="69" t="str">
        <f>Prozessbibliothek!$D$43</f>
        <v>Aushub ohne Transport</v>
      </c>
      <c r="H56" s="75">
        <f>H54</f>
        <v>0</v>
      </c>
      <c r="I56" s="69" t="str">
        <f>Prozessbibliothek!$D$43</f>
        <v>Aushub ohne Transport</v>
      </c>
      <c r="J56" s="75">
        <f>J54</f>
        <v>0</v>
      </c>
      <c r="K56" s="69" t="str">
        <f>Prozessbibliothek!$D$43</f>
        <v>Aushub ohne Transport</v>
      </c>
      <c r="L56" s="75">
        <f>L54</f>
        <v>0</v>
      </c>
      <c r="M56" s="67" t="str">
        <f>Prozessbibliothek!$D$43</f>
        <v>Aushub ohne Transport</v>
      </c>
    </row>
    <row r="57" spans="1:13" x14ac:dyDescent="0.25">
      <c r="A57" t="s">
        <v>187</v>
      </c>
      <c r="B57" s="8" t="s">
        <v>35</v>
      </c>
      <c r="C57" s="91">
        <f t="shared" si="3"/>
        <v>0</v>
      </c>
      <c r="D57" s="75">
        <f>Eingabe!D28</f>
        <v>0</v>
      </c>
      <c r="E57" s="60">
        <f>Eingabe!D29</f>
        <v>0</v>
      </c>
      <c r="F57" s="75">
        <f>Eingabe!E28</f>
        <v>0</v>
      </c>
      <c r="G57" s="60">
        <f>Eingabe!E29</f>
        <v>0</v>
      </c>
      <c r="H57" s="75">
        <f>Eingabe!F28</f>
        <v>0</v>
      </c>
      <c r="I57" s="60">
        <f>Eingabe!F29</f>
        <v>0</v>
      </c>
      <c r="J57" s="75">
        <f>Eingabe!G28</f>
        <v>0</v>
      </c>
      <c r="K57" s="60">
        <f>Eingabe!G29</f>
        <v>0</v>
      </c>
      <c r="L57" s="75">
        <f>Eingabe!H28</f>
        <v>0</v>
      </c>
      <c r="M57">
        <f>Eingabe!H29</f>
        <v>0</v>
      </c>
    </row>
    <row r="61" spans="1:13" x14ac:dyDescent="0.25">
      <c r="A61" s="45" t="s">
        <v>151</v>
      </c>
      <c r="B61" s="46"/>
      <c r="C61" s="45"/>
      <c r="D61" s="46"/>
      <c r="E61" s="46"/>
      <c r="F61" s="47"/>
      <c r="G61" s="47"/>
      <c r="H61" s="47"/>
    </row>
    <row r="62" spans="1:13" x14ac:dyDescent="0.25">
      <c r="A62" s="55"/>
      <c r="B62" s="44"/>
      <c r="C62" s="55"/>
      <c r="D62" s="44"/>
      <c r="E62" s="44"/>
    </row>
    <row r="63" spans="1:13" x14ac:dyDescent="0.25">
      <c r="A63" s="55"/>
      <c r="B63" s="44"/>
      <c r="C63" s="55"/>
      <c r="D63" s="44"/>
      <c r="E63" s="44"/>
    </row>
    <row r="64" spans="1:13" x14ac:dyDescent="0.25">
      <c r="A64" s="7" t="s">
        <v>191</v>
      </c>
      <c r="B64" s="6"/>
      <c r="C64" s="7"/>
      <c r="D64" s="6"/>
      <c r="E64" s="6"/>
      <c r="F64" s="6"/>
      <c r="G64" s="6"/>
      <c r="H64" s="6"/>
    </row>
    <row r="66" spans="1:8" x14ac:dyDescent="0.25">
      <c r="A66" s="1" t="s">
        <v>141</v>
      </c>
      <c r="B66" s="68" t="s">
        <v>2</v>
      </c>
      <c r="C66" s="64" t="s">
        <v>166</v>
      </c>
      <c r="D66" s="54" t="s">
        <v>36</v>
      </c>
      <c r="E66" s="54" t="s">
        <v>37</v>
      </c>
      <c r="F66" s="54" t="s">
        <v>129</v>
      </c>
      <c r="G66" s="54" t="s">
        <v>130</v>
      </c>
      <c r="H66" s="51" t="s">
        <v>131</v>
      </c>
    </row>
    <row r="67" spans="1:8" x14ac:dyDescent="0.25">
      <c r="A67" t="str">
        <f t="shared" ref="A67:A76" si="4">A48</f>
        <v>Baugrubensicherung</v>
      </c>
      <c r="B67" s="60" t="s">
        <v>196</v>
      </c>
      <c r="C67" s="92">
        <f>SUM(D67:H67)</f>
        <v>0</v>
      </c>
      <c r="D67" s="74">
        <f>IFERROR(D48*(VLOOKUP(E48,Prozessbibliothek!$D$6:$I$50,6,FALSE)),0)</f>
        <v>0</v>
      </c>
      <c r="E67" s="74">
        <f>IFERROR(F48*(VLOOKUP(G48,Prozessbibliothek!$D$6:$I$50,6,FALSE)),0)</f>
        <v>0</v>
      </c>
      <c r="F67" s="74">
        <f>IFERROR(H48*(VLOOKUP(I48,Prozessbibliothek!$D$6:$I$50,6,FALSE)),0)</f>
        <v>0</v>
      </c>
      <c r="G67" s="74">
        <f>IFERROR(J48*(VLOOKUP(K48,Prozessbibliothek!$D$6:$I$50,6,FALSE)),0)</f>
        <v>0</v>
      </c>
      <c r="H67" s="75">
        <f>IFERROR(L48*(VLOOKUP(M48,Prozessbibliothek!$D$6:$I$50,6,FALSE)),0)</f>
        <v>0</v>
      </c>
    </row>
    <row r="68" spans="1:8" x14ac:dyDescent="0.25">
      <c r="A68" t="str">
        <f t="shared" si="4"/>
        <v>Aushub total</v>
      </c>
      <c r="B68" s="60" t="s">
        <v>196</v>
      </c>
      <c r="C68" s="92">
        <f t="shared" ref="C68:C76" si="5">SUM(D68:H68)</f>
        <v>0</v>
      </c>
      <c r="D68" s="74">
        <f>IFERROR(D49*(VLOOKUP(E49,Prozessbibliothek!$D$6:$I$50,6,FALSE)),0)</f>
        <v>0</v>
      </c>
      <c r="E68" s="74">
        <f>IFERROR(F49*(VLOOKUP(G49,Prozessbibliothek!$D$6:$I$50,6,FALSE)),0)</f>
        <v>0</v>
      </c>
      <c r="F68" s="74">
        <f>IFERROR(H49*(VLOOKUP(I49,Prozessbibliothek!$D$6:$I$50,6,FALSE)),0)</f>
        <v>0</v>
      </c>
      <c r="G68" s="74">
        <f>IFERROR(J49*(VLOOKUP(K49,Prozessbibliothek!$D$6:$I$50,6,FALSE)),0)</f>
        <v>0</v>
      </c>
      <c r="H68" s="75">
        <f>IFERROR(L49*(VLOOKUP(M49,Prozessbibliothek!$D$6:$I$50,6,FALSE)),0)</f>
        <v>0</v>
      </c>
    </row>
    <row r="69" spans="1:8" x14ac:dyDescent="0.25">
      <c r="A69" t="str">
        <f t="shared" si="4"/>
        <v>Aushub total Wegtransport</v>
      </c>
      <c r="B69" s="60" t="s">
        <v>196</v>
      </c>
      <c r="C69" s="92">
        <f t="shared" si="5"/>
        <v>0</v>
      </c>
      <c r="D69" s="74">
        <f>IFERROR(D50*(VLOOKUP(E50,Prozessbibliothek!$D$6:$I$50,6,FALSE)),0)</f>
        <v>0</v>
      </c>
      <c r="E69" s="74">
        <f>IFERROR(F50*(VLOOKUP(G50,Prozessbibliothek!$D$6:$I$50,6,FALSE)),0)</f>
        <v>0</v>
      </c>
      <c r="F69" s="74">
        <f>IFERROR(H50*(VLOOKUP(I50,Prozessbibliothek!$D$6:$I$50,6,FALSE)),0)</f>
        <v>0</v>
      </c>
      <c r="G69" s="74">
        <f>IFERROR(J50*(VLOOKUP(K50,Prozessbibliothek!$D$6:$I$50,6,FALSE)),0)</f>
        <v>0</v>
      </c>
      <c r="H69" s="75">
        <f>IFERROR(L50*(VLOOKUP(M50,Prozessbibliothek!$D$6:$I$50,6,FALSE)),0)</f>
        <v>0</v>
      </c>
    </row>
    <row r="70" spans="1:8" x14ac:dyDescent="0.25">
      <c r="A70" t="str">
        <f t="shared" si="4"/>
        <v>Hinterfüllung</v>
      </c>
      <c r="B70" s="60" t="s">
        <v>196</v>
      </c>
      <c r="C70" s="92">
        <f t="shared" si="5"/>
        <v>0</v>
      </c>
      <c r="D70" s="74">
        <f>IFERROR(D51*(VLOOKUP(E51,Prozessbibliothek!$D$6:$I$50,6,FALSE)),0)</f>
        <v>0</v>
      </c>
      <c r="E70" s="74">
        <f>IFERROR(F51*(VLOOKUP(G51,Prozessbibliothek!$D$6:$I$50,6,FALSE)),0)</f>
        <v>0</v>
      </c>
      <c r="F70" s="74">
        <f>IFERROR(H51*(VLOOKUP(I51,Prozessbibliothek!$D$6:$I$50,6,FALSE)),0)</f>
        <v>0</v>
      </c>
      <c r="G70" s="74">
        <f>IFERROR(J51*(VLOOKUP(K51,Prozessbibliothek!$D$6:$I$50,6,FALSE)),0)</f>
        <v>0</v>
      </c>
      <c r="H70" s="75">
        <f>IFERROR(L51*(VLOOKUP(M51,Prozessbibliothek!$D$6:$I$50,6,FALSE)),0)</f>
        <v>0</v>
      </c>
    </row>
    <row r="71" spans="1:8" x14ac:dyDescent="0.25">
      <c r="A71" t="str">
        <f t="shared" si="4"/>
        <v>Hinterfüllung Transport</v>
      </c>
      <c r="B71" s="60" t="s">
        <v>196</v>
      </c>
      <c r="C71" s="92">
        <f t="shared" si="5"/>
        <v>0</v>
      </c>
      <c r="D71" s="74">
        <f>IFERROR(D52*(VLOOKUP(E52,Prozessbibliothek!$D$6:$I$50,6,FALSE)),0)</f>
        <v>0</v>
      </c>
      <c r="E71" s="74">
        <f>IFERROR(F52*(VLOOKUP(G52,Prozessbibliothek!$D$6:$I$50,6,FALSE)),0)</f>
        <v>0</v>
      </c>
      <c r="F71" s="74">
        <f>IFERROR(H52*(VLOOKUP(I52,Prozessbibliothek!$D$6:$I$50,6,FALSE)),0)</f>
        <v>0</v>
      </c>
      <c r="G71" s="74">
        <f>IFERROR(J52*(VLOOKUP(K52,Prozessbibliothek!$D$6:$I$50,6,FALSE)),0)</f>
        <v>0</v>
      </c>
      <c r="H71" s="75">
        <f>IFERROR(L52*(VLOOKUP(M52,Prozessbibliothek!$D$6:$I$50,6,FALSE)),0)</f>
        <v>0</v>
      </c>
    </row>
    <row r="72" spans="1:8" x14ac:dyDescent="0.25">
      <c r="A72" t="str">
        <f t="shared" si="4"/>
        <v>Pfähle</v>
      </c>
      <c r="B72" s="60" t="s">
        <v>196</v>
      </c>
      <c r="C72" s="92">
        <f t="shared" si="5"/>
        <v>0</v>
      </c>
      <c r="D72" s="74">
        <f>IFERROR(D53*(VLOOKUP(E53,Prozessbibliothek!$D$6:$I$50,6,FALSE)),0)</f>
        <v>0</v>
      </c>
      <c r="E72" s="74">
        <f>IFERROR(F53*(VLOOKUP(G53,Prozessbibliothek!$D$6:$I$50,6,FALSE)),0)</f>
        <v>0</v>
      </c>
      <c r="F72" s="74">
        <f>IFERROR(H53*(VLOOKUP(I53,Prozessbibliothek!$D$6:$I$50,6,FALSE)),0)</f>
        <v>0</v>
      </c>
      <c r="G72" s="74">
        <f>IFERROR(J53*(VLOOKUP(K53,Prozessbibliothek!$D$6:$I$50,6,FALSE)),0)</f>
        <v>0</v>
      </c>
      <c r="H72" s="75">
        <f>IFERROR(L53*(VLOOKUP(M53,Prozessbibliothek!$D$6:$I$50,6,FALSE)),0)</f>
        <v>0</v>
      </c>
    </row>
    <row r="73" spans="1:8" x14ac:dyDescent="0.25">
      <c r="A73" t="str">
        <f t="shared" si="4"/>
        <v>Materialersatz</v>
      </c>
      <c r="B73" s="60" t="s">
        <v>196</v>
      </c>
      <c r="C73" s="92">
        <f t="shared" si="5"/>
        <v>0</v>
      </c>
      <c r="D73" s="74">
        <f>IFERROR(D54*(VLOOKUP(E54,Prozessbibliothek!$D$6:$I$50,6,FALSE)),0)</f>
        <v>0</v>
      </c>
      <c r="E73" s="74">
        <f>IFERROR(F54*(VLOOKUP(G54,Prozessbibliothek!$D$6:$I$50,6,FALSE)),0)</f>
        <v>0</v>
      </c>
      <c r="F73" s="74">
        <f>IFERROR(H54*(VLOOKUP(I54,Prozessbibliothek!$D$6:$I$50,6,FALSE)),0)</f>
        <v>0</v>
      </c>
      <c r="G73" s="74">
        <f>IFERROR(J54*(VLOOKUP(K54,Prozessbibliothek!$D$6:$I$50,6,FALSE)),0)</f>
        <v>0</v>
      </c>
      <c r="H73" s="75">
        <f>IFERROR(L54*(VLOOKUP(M54,Prozessbibliothek!$D$6:$I$50,6,FALSE)),0)</f>
        <v>0</v>
      </c>
    </row>
    <row r="74" spans="1:8" x14ac:dyDescent="0.25">
      <c r="A74" t="str">
        <f t="shared" si="4"/>
        <v>Materialersatz Transport</v>
      </c>
      <c r="B74" s="60" t="s">
        <v>196</v>
      </c>
      <c r="C74" s="92">
        <f t="shared" si="5"/>
        <v>0</v>
      </c>
      <c r="D74" s="74">
        <f>IFERROR(D55*(VLOOKUP(E55,Prozessbibliothek!$D$6:$I$50,6,FALSE)),0)</f>
        <v>0</v>
      </c>
      <c r="E74" s="74">
        <f>IFERROR(F55*(VLOOKUP(G55,Prozessbibliothek!$D$6:$I$50,6,FALSE)),0)</f>
        <v>0</v>
      </c>
      <c r="F74" s="74">
        <f>IFERROR(H55*(VLOOKUP(I55,Prozessbibliothek!$D$6:$I$50,6,FALSE)),0)</f>
        <v>0</v>
      </c>
      <c r="G74" s="74">
        <f>IFERROR(J55*(VLOOKUP(K55,Prozessbibliothek!$D$6:$I$50,6,FALSE)),0)</f>
        <v>0</v>
      </c>
      <c r="H74" s="75">
        <f>IFERROR(L55*(VLOOKUP(M55,Prozessbibliothek!$D$6:$I$50,6,FALSE)),0)</f>
        <v>0</v>
      </c>
    </row>
    <row r="75" spans="1:8" x14ac:dyDescent="0.25">
      <c r="A75" t="str">
        <f t="shared" si="4"/>
        <v>Materialersatz einfüllen/verdichten</v>
      </c>
      <c r="B75" s="60" t="s">
        <v>196</v>
      </c>
      <c r="C75" s="92">
        <f t="shared" si="5"/>
        <v>0</v>
      </c>
      <c r="D75" s="74">
        <f>IFERROR(D56*(VLOOKUP(E56,Prozessbibliothek!$D$6:$I$50,6,FALSE)),0)</f>
        <v>0</v>
      </c>
      <c r="E75" s="74">
        <f>IFERROR(F56*(VLOOKUP(G56,Prozessbibliothek!$D$6:$I$50,6,FALSE)),0)</f>
        <v>0</v>
      </c>
      <c r="F75" s="74">
        <f>IFERROR(H56*(VLOOKUP(I56,Prozessbibliothek!$D$6:$I$50,6,FALSE)),0)</f>
        <v>0</v>
      </c>
      <c r="G75" s="74">
        <f>IFERROR(J56*(VLOOKUP(K56,Prozessbibliothek!$D$6:$I$50,6,FALSE)),0)</f>
        <v>0</v>
      </c>
      <c r="H75" s="75">
        <f>IFERROR(L56*(VLOOKUP(M56,Prozessbibliothek!$D$6:$I$50,6,FALSE)),0)</f>
        <v>0</v>
      </c>
    </row>
    <row r="76" spans="1:8" x14ac:dyDescent="0.25">
      <c r="A76" t="str">
        <f t="shared" si="4"/>
        <v>Wasserhaltung</v>
      </c>
      <c r="B76" s="60" t="s">
        <v>196</v>
      </c>
      <c r="C76" s="92">
        <f t="shared" si="5"/>
        <v>0</v>
      </c>
      <c r="D76" s="74">
        <f>IFERROR(D57*(VLOOKUP(E57,Prozessbibliothek!$D$6:$I$50,6,FALSE)),0)</f>
        <v>0</v>
      </c>
      <c r="E76" s="74">
        <f>IFERROR(F57*(VLOOKUP(G57,Prozessbibliothek!$D$6:$I$50,6,FALSE)),0)</f>
        <v>0</v>
      </c>
      <c r="F76" s="74">
        <f>IFERROR(H57*(VLOOKUP(I57,Prozessbibliothek!$D$6:$I$50,6,FALSE)),0)</f>
        <v>0</v>
      </c>
      <c r="G76" s="74">
        <f>IFERROR(J57*(VLOOKUP(K57,Prozessbibliothek!$D$6:$I$50,6,FALSE)),0)</f>
        <v>0</v>
      </c>
      <c r="H76" s="75">
        <f>IFERROR(L57*(VLOOKUP(M57,Prozessbibliothek!$D$6:$I$50,6,FALSE)),0)</f>
        <v>0</v>
      </c>
    </row>
  </sheetData>
  <mergeCells count="5">
    <mergeCell ref="D46:E46"/>
    <mergeCell ref="F46:G46"/>
    <mergeCell ref="H46:I46"/>
    <mergeCell ref="J46:K46"/>
    <mergeCell ref="L46:M46"/>
  </mergeCells>
  <pageMargins left="0.7" right="0.7" top="0.78740157499999996" bottom="0.78740157499999996"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43FF-A526-4780-A21B-EF0385B0E95E}">
  <dimension ref="A2:H17"/>
  <sheetViews>
    <sheetView zoomScale="90" zoomScaleNormal="90" workbookViewId="0">
      <selection activeCell="C23" sqref="C23"/>
    </sheetView>
  </sheetViews>
  <sheetFormatPr baseColWidth="10" defaultRowHeight="15" x14ac:dyDescent="0.25"/>
  <cols>
    <col min="1" max="1" width="33.7109375" customWidth="1"/>
    <col min="2" max="2" width="16.140625" customWidth="1"/>
    <col min="3" max="3" width="20.5703125" customWidth="1"/>
    <col min="4" max="8" width="11.85546875" bestFit="1" customWidth="1"/>
  </cols>
  <sheetData>
    <row r="2" spans="1:8" ht="21" x14ac:dyDescent="0.35">
      <c r="A2" s="56" t="s">
        <v>175</v>
      </c>
      <c r="B2" s="57"/>
      <c r="C2" s="82"/>
      <c r="D2" s="57"/>
      <c r="E2" s="57"/>
      <c r="F2" s="57"/>
      <c r="G2" s="57"/>
      <c r="H2" s="57"/>
    </row>
    <row r="4" spans="1:8" x14ac:dyDescent="0.25">
      <c r="A4" s="10" t="s">
        <v>204</v>
      </c>
    </row>
    <row r="6" spans="1:8" ht="30" x14ac:dyDescent="0.25">
      <c r="A6" t="str">
        <f>Berechnungen!A66</f>
        <v>Beschrieb</v>
      </c>
      <c r="B6" s="60" t="str">
        <f>Berechnungen!B66</f>
        <v>Einheit</v>
      </c>
      <c r="C6" s="112" t="s">
        <v>229</v>
      </c>
      <c r="D6" s="63" t="str">
        <f>Berechnungen!D66</f>
        <v>Sektor 1</v>
      </c>
      <c r="E6" s="63" t="str">
        <f>Berechnungen!E66</f>
        <v>Sektor 2</v>
      </c>
      <c r="F6" s="63" t="str">
        <f>Berechnungen!F66</f>
        <v>Sektor 3</v>
      </c>
      <c r="G6" s="63" t="str">
        <f>Berechnungen!G66</f>
        <v>Sektor 4</v>
      </c>
      <c r="H6" s="53" t="str">
        <f>Berechnungen!H66</f>
        <v>Sektor 5</v>
      </c>
    </row>
    <row r="7" spans="1:8" x14ac:dyDescent="0.25">
      <c r="A7" s="62" t="str">
        <f>Berechnungen!A67</f>
        <v>Baugrubensicherung</v>
      </c>
      <c r="B7" s="107" t="s">
        <v>200</v>
      </c>
      <c r="C7" s="108" t="e">
        <f>Berechnungen!C67/Eingabe!C$16</f>
        <v>#DIV/0!</v>
      </c>
      <c r="D7" s="110">
        <f>IFERROR(Berechnungen!D67/Eingabe!D$16,0)</f>
        <v>0</v>
      </c>
      <c r="E7" s="110">
        <f>IFERROR(Berechnungen!E67/Eingabe!E$16,0)</f>
        <v>0</v>
      </c>
      <c r="F7" s="110">
        <f>IFERROR(Berechnungen!F67/Eingabe!F$16,0)</f>
        <v>0</v>
      </c>
      <c r="G7" s="110">
        <f>IFERROR(Berechnungen!G67/Eingabe!G$16,0)</f>
        <v>0</v>
      </c>
      <c r="H7" s="111">
        <f>IFERROR(Berechnungen!H67/Eingabe!H$16,0)</f>
        <v>0</v>
      </c>
    </row>
    <row r="8" spans="1:8" x14ac:dyDescent="0.25">
      <c r="A8" t="str">
        <f>Berechnungen!A68</f>
        <v>Aushub total</v>
      </c>
      <c r="B8" s="60" t="s">
        <v>200</v>
      </c>
      <c r="C8" s="109" t="e">
        <f>Berechnungen!C68/Eingabe!C$16</f>
        <v>#DIV/0!</v>
      </c>
      <c r="D8" s="110">
        <f>IFERROR(Berechnungen!D68/Eingabe!D$16,0)</f>
        <v>0</v>
      </c>
      <c r="E8" s="110">
        <f>IFERROR(Berechnungen!E68/Eingabe!E$16,0)</f>
        <v>0</v>
      </c>
      <c r="F8" s="110">
        <f>IFERROR(Berechnungen!F68/Eingabe!F$16,0)</f>
        <v>0</v>
      </c>
      <c r="G8" s="110">
        <f>IFERROR(Berechnungen!G68/Eingabe!G$16,0)</f>
        <v>0</v>
      </c>
      <c r="H8" s="111">
        <f>IFERROR(Berechnungen!H68/Eingabe!H$16,0)</f>
        <v>0</v>
      </c>
    </row>
    <row r="9" spans="1:8" x14ac:dyDescent="0.25">
      <c r="A9" t="str">
        <f>Berechnungen!A69</f>
        <v>Aushub total Wegtransport</v>
      </c>
      <c r="B9" s="60" t="s">
        <v>200</v>
      </c>
      <c r="C9" s="109" t="e">
        <f>Berechnungen!C69/Eingabe!C$16</f>
        <v>#DIV/0!</v>
      </c>
      <c r="D9" s="110">
        <f>IFERROR(Berechnungen!D69/Eingabe!D$16,0)</f>
        <v>0</v>
      </c>
      <c r="E9" s="110">
        <f>IFERROR(Berechnungen!E69/Eingabe!E$16,0)</f>
        <v>0</v>
      </c>
      <c r="F9" s="110">
        <f>IFERROR(Berechnungen!F69/Eingabe!F$16,0)</f>
        <v>0</v>
      </c>
      <c r="G9" s="110">
        <f>IFERROR(Berechnungen!G69/Eingabe!G$16,0)</f>
        <v>0</v>
      </c>
      <c r="H9" s="111">
        <f>IFERROR(Berechnungen!H69/Eingabe!H$16,0)</f>
        <v>0</v>
      </c>
    </row>
    <row r="10" spans="1:8" x14ac:dyDescent="0.25">
      <c r="A10" t="str">
        <f>Berechnungen!A70</f>
        <v>Hinterfüllung</v>
      </c>
      <c r="B10" s="60" t="s">
        <v>200</v>
      </c>
      <c r="C10" s="109" t="e">
        <f>Berechnungen!C70/Eingabe!C$16</f>
        <v>#DIV/0!</v>
      </c>
      <c r="D10" s="110">
        <f>IFERROR(Berechnungen!D70/Eingabe!D$16,0)</f>
        <v>0</v>
      </c>
      <c r="E10" s="110">
        <f>IFERROR(Berechnungen!E70/Eingabe!E$16,0)</f>
        <v>0</v>
      </c>
      <c r="F10" s="110">
        <f>IFERROR(Berechnungen!F70/Eingabe!F$16,0)</f>
        <v>0</v>
      </c>
      <c r="G10" s="110">
        <f>IFERROR(Berechnungen!G70/Eingabe!G$16,0)</f>
        <v>0</v>
      </c>
      <c r="H10" s="111">
        <f>IFERROR(Berechnungen!H70/Eingabe!H$16,0)</f>
        <v>0</v>
      </c>
    </row>
    <row r="11" spans="1:8" x14ac:dyDescent="0.25">
      <c r="A11" t="str">
        <f>Berechnungen!A71</f>
        <v>Hinterfüllung Transport</v>
      </c>
      <c r="B11" s="60" t="s">
        <v>200</v>
      </c>
      <c r="C11" s="109" t="e">
        <f>Berechnungen!C71/Eingabe!C$16</f>
        <v>#DIV/0!</v>
      </c>
      <c r="D11" s="110">
        <f>IFERROR(Berechnungen!D71/Eingabe!D$16,0)</f>
        <v>0</v>
      </c>
      <c r="E11" s="110">
        <f>IFERROR(Berechnungen!E71/Eingabe!E$16,0)</f>
        <v>0</v>
      </c>
      <c r="F11" s="110">
        <f>IFERROR(Berechnungen!F71/Eingabe!F$16,0)</f>
        <v>0</v>
      </c>
      <c r="G11" s="110">
        <f>IFERROR(Berechnungen!G71/Eingabe!G$16,0)</f>
        <v>0</v>
      </c>
      <c r="H11" s="111">
        <f>IFERROR(Berechnungen!H71/Eingabe!H$16,0)</f>
        <v>0</v>
      </c>
    </row>
    <row r="12" spans="1:8" x14ac:dyDescent="0.25">
      <c r="A12" t="str">
        <f>Berechnungen!A72</f>
        <v>Pfähle</v>
      </c>
      <c r="B12" s="60" t="s">
        <v>200</v>
      </c>
      <c r="C12" s="109" t="e">
        <f>Berechnungen!C72/Eingabe!C$16</f>
        <v>#DIV/0!</v>
      </c>
      <c r="D12" s="110">
        <f>IFERROR(Berechnungen!D72/Eingabe!D$16,0)</f>
        <v>0</v>
      </c>
      <c r="E12" s="110">
        <f>IFERROR(Berechnungen!E72/Eingabe!E$16,0)</f>
        <v>0</v>
      </c>
      <c r="F12" s="110">
        <f>IFERROR(Berechnungen!F72/Eingabe!F$16,0)</f>
        <v>0</v>
      </c>
      <c r="G12" s="110">
        <f>IFERROR(Berechnungen!G72/Eingabe!G$16,0)</f>
        <v>0</v>
      </c>
      <c r="H12" s="111">
        <f>IFERROR(Berechnungen!H72/Eingabe!H$16,0)</f>
        <v>0</v>
      </c>
    </row>
    <row r="13" spans="1:8" x14ac:dyDescent="0.25">
      <c r="A13" t="str">
        <f>Berechnungen!A73</f>
        <v>Materialersatz</v>
      </c>
      <c r="B13" s="60" t="s">
        <v>200</v>
      </c>
      <c r="C13" s="109" t="e">
        <f>Berechnungen!C73/Eingabe!C$16</f>
        <v>#DIV/0!</v>
      </c>
      <c r="D13" s="110">
        <f>IFERROR(Berechnungen!D73/Eingabe!D$16,0)</f>
        <v>0</v>
      </c>
      <c r="E13" s="110">
        <f>IFERROR(Berechnungen!E73/Eingabe!E$16,0)</f>
        <v>0</v>
      </c>
      <c r="F13" s="110">
        <f>IFERROR(Berechnungen!F73/Eingabe!F$16,0)</f>
        <v>0</v>
      </c>
      <c r="G13" s="110">
        <f>IFERROR(Berechnungen!G73/Eingabe!G$16,0)</f>
        <v>0</v>
      </c>
      <c r="H13" s="111">
        <f>IFERROR(Berechnungen!H73/Eingabe!H$16,0)</f>
        <v>0</v>
      </c>
    </row>
    <row r="14" spans="1:8" x14ac:dyDescent="0.25">
      <c r="A14" t="str">
        <f>Berechnungen!A74</f>
        <v>Materialersatz Transport</v>
      </c>
      <c r="B14" s="60" t="s">
        <v>200</v>
      </c>
      <c r="C14" s="109" t="e">
        <f>Berechnungen!C74/Eingabe!C$16</f>
        <v>#DIV/0!</v>
      </c>
      <c r="D14" s="110">
        <f>IFERROR(Berechnungen!D74/Eingabe!D$16,0)</f>
        <v>0</v>
      </c>
      <c r="E14" s="110">
        <f>IFERROR(Berechnungen!E74/Eingabe!E$16,0)</f>
        <v>0</v>
      </c>
      <c r="F14" s="110">
        <f>IFERROR(Berechnungen!F74/Eingabe!F$16,0)</f>
        <v>0</v>
      </c>
      <c r="G14" s="110">
        <f>IFERROR(Berechnungen!G74/Eingabe!G$16,0)</f>
        <v>0</v>
      </c>
      <c r="H14" s="111">
        <f>IFERROR(Berechnungen!H74/Eingabe!H$16,0)</f>
        <v>0</v>
      </c>
    </row>
    <row r="15" spans="1:8" x14ac:dyDescent="0.25">
      <c r="A15" t="str">
        <f>Berechnungen!A75</f>
        <v>Materialersatz einfüllen/verdichten</v>
      </c>
      <c r="B15" s="60" t="s">
        <v>200</v>
      </c>
      <c r="C15" s="109" t="e">
        <f>Berechnungen!C75/Eingabe!C$16</f>
        <v>#DIV/0!</v>
      </c>
      <c r="D15" s="110">
        <f>IFERROR(Berechnungen!D75/Eingabe!D$16,0)</f>
        <v>0</v>
      </c>
      <c r="E15" s="110">
        <f>IFERROR(Berechnungen!E75/Eingabe!E$16,0)</f>
        <v>0</v>
      </c>
      <c r="F15" s="110">
        <f>IFERROR(Berechnungen!F75/Eingabe!F$16,0)</f>
        <v>0</v>
      </c>
      <c r="G15" s="110">
        <f>IFERROR(Berechnungen!G75/Eingabe!G$16,0)</f>
        <v>0</v>
      </c>
      <c r="H15" s="111">
        <f>IFERROR(Berechnungen!H75/Eingabe!H$16,0)</f>
        <v>0</v>
      </c>
    </row>
    <row r="16" spans="1:8" ht="15.75" thickBot="1" x14ac:dyDescent="0.3">
      <c r="A16" s="113" t="str">
        <f>Berechnungen!A76</f>
        <v>Wasserhaltung</v>
      </c>
      <c r="B16" s="114" t="s">
        <v>200</v>
      </c>
      <c r="C16" s="115" t="e">
        <f>Berechnungen!C76/Eingabe!C$16</f>
        <v>#DIV/0!</v>
      </c>
      <c r="D16" s="110">
        <f>IFERROR(Berechnungen!D76/Eingabe!D$16,0)</f>
        <v>0</v>
      </c>
      <c r="E16" s="110">
        <f>IFERROR(Berechnungen!E76/Eingabe!E$16,0)</f>
        <v>0</v>
      </c>
      <c r="F16" s="110">
        <f>IFERROR(Berechnungen!F76/Eingabe!F$16,0)</f>
        <v>0</v>
      </c>
      <c r="G16" s="110">
        <f>IFERROR(Berechnungen!G76/Eingabe!G$16,0)</f>
        <v>0</v>
      </c>
      <c r="H16" s="111">
        <f>IFERROR(Berechnungen!H76/Eingabe!H$16,0)</f>
        <v>0</v>
      </c>
    </row>
    <row r="17" spans="1:8" x14ac:dyDescent="0.25">
      <c r="A17" s="10" t="s">
        <v>166</v>
      </c>
      <c r="B17" s="116" t="s">
        <v>200</v>
      </c>
      <c r="C17" s="140" t="e">
        <f>SUM(C7:C16)</f>
        <v>#DIV/0!</v>
      </c>
      <c r="D17" s="140">
        <f>SUM(D7:D16)</f>
        <v>0</v>
      </c>
      <c r="E17" s="140">
        <f t="shared" ref="E17:H17" si="0">SUM(E7:E16)</f>
        <v>0</v>
      </c>
      <c r="F17" s="140">
        <f>SUM(F7:F16)</f>
        <v>0</v>
      </c>
      <c r="G17" s="140">
        <f t="shared" si="0"/>
        <v>0</v>
      </c>
      <c r="H17" s="141">
        <f t="shared" si="0"/>
        <v>0</v>
      </c>
    </row>
  </sheetData>
  <phoneticPr fontId="13" type="noConversion"/>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570B-4C55-4ECB-AB6C-9B5530707FB9}">
  <dimension ref="A2:E26"/>
  <sheetViews>
    <sheetView zoomScale="130" zoomScaleNormal="130" workbookViewId="0">
      <selection activeCell="A30" sqref="A30"/>
    </sheetView>
  </sheetViews>
  <sheetFormatPr baseColWidth="10" defaultRowHeight="15" x14ac:dyDescent="0.25"/>
  <cols>
    <col min="1" max="1" width="53.28515625" bestFit="1" customWidth="1"/>
    <col min="3" max="3" width="15.85546875" customWidth="1"/>
  </cols>
  <sheetData>
    <row r="2" spans="1:5" ht="21" x14ac:dyDescent="0.35">
      <c r="A2" s="56" t="s">
        <v>145</v>
      </c>
      <c r="B2" s="57"/>
      <c r="C2" s="57"/>
      <c r="D2" s="57"/>
      <c r="E2" s="57"/>
    </row>
    <row r="5" spans="1:5" x14ac:dyDescent="0.25">
      <c r="A5" s="45" t="s">
        <v>0</v>
      </c>
      <c r="B5" s="80"/>
      <c r="C5" s="80"/>
      <c r="D5" s="80"/>
      <c r="E5" s="80"/>
    </row>
    <row r="6" spans="1:5" x14ac:dyDescent="0.25">
      <c r="B6" s="8"/>
      <c r="C6" s="8"/>
      <c r="D6" s="8"/>
      <c r="E6" s="8"/>
    </row>
    <row r="7" spans="1:5" x14ac:dyDescent="0.25">
      <c r="A7" s="1" t="s">
        <v>1</v>
      </c>
      <c r="B7" s="50" t="s">
        <v>2</v>
      </c>
      <c r="C7" s="50"/>
      <c r="D7" s="51" t="s">
        <v>3</v>
      </c>
      <c r="E7" s="8"/>
    </row>
    <row r="8" spans="1:5" x14ac:dyDescent="0.25">
      <c r="A8" t="s">
        <v>233</v>
      </c>
      <c r="B8" s="8" t="s">
        <v>5</v>
      </c>
      <c r="C8" s="8"/>
      <c r="D8" s="53">
        <v>0.8</v>
      </c>
      <c r="E8" s="8"/>
    </row>
    <row r="9" spans="1:5" x14ac:dyDescent="0.25">
      <c r="B9" s="8"/>
      <c r="C9" s="8"/>
      <c r="D9" s="8"/>
      <c r="E9" s="8"/>
    </row>
    <row r="10" spans="1:5" x14ac:dyDescent="0.25">
      <c r="B10" s="8"/>
      <c r="C10" s="8"/>
      <c r="D10" s="8"/>
      <c r="E10" s="8"/>
    </row>
    <row r="11" spans="1:5" x14ac:dyDescent="0.25">
      <c r="A11" s="45" t="s">
        <v>170</v>
      </c>
      <c r="B11" s="80"/>
      <c r="C11" s="80"/>
      <c r="D11" s="80"/>
      <c r="E11" s="80"/>
    </row>
    <row r="12" spans="1:5" x14ac:dyDescent="0.25">
      <c r="B12" s="8"/>
      <c r="C12" s="8"/>
      <c r="D12" s="8"/>
      <c r="E12" s="8"/>
    </row>
    <row r="13" spans="1:5" x14ac:dyDescent="0.25">
      <c r="A13" s="1" t="s">
        <v>1</v>
      </c>
      <c r="B13" s="50" t="s">
        <v>2</v>
      </c>
      <c r="C13" s="50" t="s">
        <v>172</v>
      </c>
      <c r="D13" s="51" t="s">
        <v>3</v>
      </c>
      <c r="E13" s="8"/>
    </row>
    <row r="14" spans="1:5" x14ac:dyDescent="0.25">
      <c r="A14" t="s">
        <v>171</v>
      </c>
      <c r="B14" s="8" t="s">
        <v>10</v>
      </c>
      <c r="C14" s="8" t="s">
        <v>34</v>
      </c>
      <c r="D14" s="53">
        <v>0.1</v>
      </c>
      <c r="E14" s="8"/>
    </row>
    <row r="15" spans="1:5" x14ac:dyDescent="0.25">
      <c r="A15" t="s">
        <v>173</v>
      </c>
      <c r="B15" s="8" t="s">
        <v>10</v>
      </c>
      <c r="C15" s="8" t="s">
        <v>66</v>
      </c>
      <c r="D15" s="53">
        <v>0.33</v>
      </c>
      <c r="E15" s="8"/>
    </row>
    <row r="16" spans="1:5" x14ac:dyDescent="0.25">
      <c r="A16" t="s">
        <v>174</v>
      </c>
      <c r="B16" s="8" t="s">
        <v>10</v>
      </c>
      <c r="C16" s="8" t="s">
        <v>15</v>
      </c>
      <c r="D16" s="53">
        <v>1</v>
      </c>
      <c r="E16" s="8"/>
    </row>
    <row r="17" spans="1:5" x14ac:dyDescent="0.25">
      <c r="B17" s="8"/>
      <c r="C17" s="8"/>
      <c r="D17" s="53"/>
      <c r="E17" s="8"/>
    </row>
    <row r="18" spans="1:5" x14ac:dyDescent="0.25">
      <c r="A18" t="s">
        <v>194</v>
      </c>
      <c r="B18" s="8" t="s">
        <v>5</v>
      </c>
      <c r="C18" s="8"/>
      <c r="D18" s="53">
        <v>1</v>
      </c>
      <c r="E18" s="8"/>
    </row>
    <row r="19" spans="1:5" x14ac:dyDescent="0.25">
      <c r="B19" s="8"/>
      <c r="C19" s="8"/>
      <c r="D19" s="8"/>
      <c r="E19" s="8"/>
    </row>
    <row r="20" spans="1:5" x14ac:dyDescent="0.25">
      <c r="B20" s="8"/>
      <c r="C20" s="8"/>
      <c r="D20" s="8"/>
      <c r="E20" s="8"/>
    </row>
    <row r="21" spans="1:5" x14ac:dyDescent="0.25">
      <c r="A21" s="45" t="s">
        <v>192</v>
      </c>
      <c r="B21" s="80"/>
      <c r="C21" s="80"/>
      <c r="D21" s="80"/>
      <c r="E21" s="80"/>
    </row>
    <row r="22" spans="1:5" x14ac:dyDescent="0.25">
      <c r="A22" s="55"/>
      <c r="B22" s="81"/>
      <c r="C22" s="81"/>
      <c r="D22" s="81"/>
      <c r="E22" s="81"/>
    </row>
    <row r="23" spans="1:5" x14ac:dyDescent="0.25">
      <c r="A23" s="1" t="s">
        <v>1</v>
      </c>
      <c r="B23" s="50" t="s">
        <v>2</v>
      </c>
      <c r="C23" s="50" t="s">
        <v>172</v>
      </c>
      <c r="D23" s="51" t="s">
        <v>3</v>
      </c>
      <c r="E23" s="8"/>
    </row>
    <row r="24" spans="1:5" x14ac:dyDescent="0.25">
      <c r="A24" t="s">
        <v>156</v>
      </c>
      <c r="B24" s="8" t="s">
        <v>157</v>
      </c>
      <c r="C24" s="8"/>
      <c r="D24" s="53">
        <v>12.6</v>
      </c>
      <c r="E24" s="8"/>
    </row>
    <row r="25" spans="1:5" x14ac:dyDescent="0.25">
      <c r="B25" s="8"/>
      <c r="C25" s="8"/>
      <c r="D25" s="8"/>
      <c r="E25" s="8"/>
    </row>
    <row r="26" spans="1:5" x14ac:dyDescent="0.25">
      <c r="B26" s="8"/>
      <c r="C26" s="8"/>
      <c r="D26" s="8"/>
      <c r="E26" s="8"/>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1437-A8A5-435A-BAA0-E1673BB9E871}">
  <dimension ref="A2:B47"/>
  <sheetViews>
    <sheetView workbookViewId="0">
      <selection activeCell="C28" sqref="C28"/>
    </sheetView>
  </sheetViews>
  <sheetFormatPr baseColWidth="10" defaultColWidth="11.42578125" defaultRowHeight="15" x14ac:dyDescent="0.25"/>
  <cols>
    <col min="1" max="1" width="27.28515625" customWidth="1"/>
    <col min="2" max="2" width="19.42578125" customWidth="1"/>
    <col min="3" max="3" width="19.85546875" customWidth="1"/>
  </cols>
  <sheetData>
    <row r="2" spans="1:1" x14ac:dyDescent="0.25">
      <c r="A2" s="10" t="s">
        <v>8</v>
      </c>
    </row>
    <row r="3" spans="1:1" x14ac:dyDescent="0.25">
      <c r="A3" t="s">
        <v>11</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row r="17" spans="1:1" x14ac:dyDescent="0.25">
      <c r="A17" s="10" t="s">
        <v>13</v>
      </c>
    </row>
    <row r="18" spans="1:1" x14ac:dyDescent="0.25">
      <c r="A18" t="s">
        <v>15</v>
      </c>
    </row>
    <row r="19" spans="1:1" x14ac:dyDescent="0.25">
      <c r="A19" t="s">
        <v>24</v>
      </c>
    </row>
    <row r="20" spans="1:1" x14ac:dyDescent="0.25">
      <c r="A20" t="s">
        <v>25</v>
      </c>
    </row>
    <row r="21" spans="1:1" x14ac:dyDescent="0.25">
      <c r="A21" t="s">
        <v>161</v>
      </c>
    </row>
    <row r="22" spans="1:1" x14ac:dyDescent="0.25">
      <c r="A22" t="s">
        <v>26</v>
      </c>
    </row>
    <row r="23" spans="1:1" x14ac:dyDescent="0.25">
      <c r="A23" t="s">
        <v>27</v>
      </c>
    </row>
    <row r="24" spans="1:1" x14ac:dyDescent="0.25">
      <c r="A24" t="s">
        <v>28</v>
      </c>
    </row>
    <row r="25" spans="1:1" x14ac:dyDescent="0.25">
      <c r="A25" t="s">
        <v>29</v>
      </c>
    </row>
    <row r="26" spans="1:1" x14ac:dyDescent="0.25">
      <c r="A26" t="s">
        <v>30</v>
      </c>
    </row>
    <row r="27" spans="1:1" x14ac:dyDescent="0.25">
      <c r="A27" t="s">
        <v>31</v>
      </c>
    </row>
    <row r="28" spans="1:1" x14ac:dyDescent="0.25">
      <c r="A28" t="s">
        <v>32</v>
      </c>
    </row>
    <row r="29" spans="1:1" x14ac:dyDescent="0.25">
      <c r="A29" t="s">
        <v>33</v>
      </c>
    </row>
    <row r="30" spans="1:1" x14ac:dyDescent="0.25">
      <c r="A30" t="s">
        <v>66</v>
      </c>
    </row>
    <row r="31" spans="1:1" x14ac:dyDescent="0.25">
      <c r="A31" t="s">
        <v>34</v>
      </c>
    </row>
    <row r="41" spans="1:2" x14ac:dyDescent="0.25">
      <c r="A41" s="10" t="s">
        <v>181</v>
      </c>
    </row>
    <row r="43" spans="1:2" ht="16.5" customHeight="1" x14ac:dyDescent="0.25">
      <c r="A43">
        <v>2.5</v>
      </c>
      <c r="B43" s="138" t="s">
        <v>176</v>
      </c>
    </row>
    <row r="44" spans="1:2" ht="16.5" customHeight="1" x14ac:dyDescent="0.25">
      <c r="A44">
        <v>5</v>
      </c>
      <c r="B44" s="138" t="s">
        <v>177</v>
      </c>
    </row>
    <row r="45" spans="1:2" ht="16.5" customHeight="1" x14ac:dyDescent="0.25">
      <c r="A45">
        <v>7.5</v>
      </c>
      <c r="B45" s="138" t="s">
        <v>178</v>
      </c>
    </row>
    <row r="46" spans="1:2" ht="16.5" customHeight="1" x14ac:dyDescent="0.25">
      <c r="A46">
        <v>10</v>
      </c>
      <c r="B46" s="138" t="s">
        <v>179</v>
      </c>
    </row>
    <row r="47" spans="1:2" ht="16.5" customHeight="1" x14ac:dyDescent="0.25">
      <c r="A47">
        <v>13</v>
      </c>
      <c r="B47" s="138" t="s">
        <v>180</v>
      </c>
    </row>
  </sheetData>
  <dataValidations count="1">
    <dataValidation type="list" allowBlank="1" showInputMessage="1" showErrorMessage="1" sqref="A4:A11" xr:uid="{C367C043-ACC4-40D4-9942-F6D3A62D63E9}">
      <formula1>$A$4:$A$11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9974-515C-4068-AD10-2421BE1414BB}">
  <dimension ref="A2:J50"/>
  <sheetViews>
    <sheetView zoomScale="85" zoomScaleNormal="85" workbookViewId="0">
      <selection activeCell="J44" sqref="J44"/>
    </sheetView>
  </sheetViews>
  <sheetFormatPr baseColWidth="10" defaultRowHeight="15" x14ac:dyDescent="0.25"/>
  <cols>
    <col min="1" max="1" width="6.42578125" customWidth="1"/>
    <col min="2" max="2" width="14.140625" customWidth="1"/>
    <col min="3" max="3" width="60.42578125" customWidth="1"/>
    <col min="4" max="4" width="42.42578125" customWidth="1"/>
    <col min="5" max="5" width="25.140625" customWidth="1"/>
    <col min="8" max="8" width="13.42578125" customWidth="1"/>
  </cols>
  <sheetData>
    <row r="2" spans="1:9" ht="21" x14ac:dyDescent="0.35">
      <c r="A2" s="56" t="s">
        <v>241</v>
      </c>
      <c r="B2" s="57"/>
      <c r="C2" s="57"/>
      <c r="D2" s="57"/>
      <c r="E2" s="57"/>
      <c r="F2" s="57"/>
      <c r="G2" s="57"/>
      <c r="H2" s="57"/>
      <c r="I2" s="57"/>
    </row>
    <row r="5" spans="1:9" ht="45" x14ac:dyDescent="0.25">
      <c r="B5" s="10" t="s">
        <v>38</v>
      </c>
      <c r="C5" s="10" t="s">
        <v>39</v>
      </c>
      <c r="D5" s="10" t="s">
        <v>127</v>
      </c>
      <c r="E5" s="10" t="s">
        <v>40</v>
      </c>
      <c r="F5" s="10" t="s">
        <v>41</v>
      </c>
      <c r="G5" s="139" t="s">
        <v>238</v>
      </c>
      <c r="H5" s="139" t="s">
        <v>239</v>
      </c>
      <c r="I5" s="139" t="s">
        <v>240</v>
      </c>
    </row>
    <row r="6" spans="1:9" ht="15" customHeight="1" x14ac:dyDescent="0.25">
      <c r="B6" s="101" t="s">
        <v>42</v>
      </c>
      <c r="C6" s="102" t="s">
        <v>43</v>
      </c>
      <c r="D6" s="62" t="s">
        <v>30</v>
      </c>
      <c r="E6" s="103" t="s">
        <v>10</v>
      </c>
      <c r="F6" s="104" t="s">
        <v>7</v>
      </c>
      <c r="G6" s="105">
        <v>1300000</v>
      </c>
      <c r="H6" s="106">
        <v>2120</v>
      </c>
      <c r="I6" s="16">
        <v>861</v>
      </c>
    </row>
    <row r="7" spans="1:9" ht="15" customHeight="1" x14ac:dyDescent="0.25">
      <c r="B7" s="11" t="s">
        <v>44</v>
      </c>
      <c r="C7" s="12" t="s">
        <v>45</v>
      </c>
      <c r="D7" t="s">
        <v>29</v>
      </c>
      <c r="E7" s="13" t="s">
        <v>10</v>
      </c>
      <c r="F7" s="14" t="s">
        <v>7</v>
      </c>
      <c r="G7" s="15">
        <v>1230000</v>
      </c>
      <c r="H7" s="16">
        <v>1940</v>
      </c>
      <c r="I7" s="16">
        <v>821</v>
      </c>
    </row>
    <row r="8" spans="1:9" ht="15" customHeight="1" x14ac:dyDescent="0.25">
      <c r="B8" s="11" t="s">
        <v>46</v>
      </c>
      <c r="C8" s="12" t="s">
        <v>47</v>
      </c>
      <c r="D8" t="s">
        <v>31</v>
      </c>
      <c r="E8" s="13" t="s">
        <v>10</v>
      </c>
      <c r="F8" s="14" t="s">
        <v>7</v>
      </c>
      <c r="G8" s="15">
        <v>846000</v>
      </c>
      <c r="H8" s="16">
        <v>1390</v>
      </c>
      <c r="I8" s="16">
        <v>535</v>
      </c>
    </row>
    <row r="9" spans="1:9" ht="15" customHeight="1" x14ac:dyDescent="0.25">
      <c r="B9" s="11" t="s">
        <v>48</v>
      </c>
      <c r="C9" s="12" t="s">
        <v>49</v>
      </c>
      <c r="D9" t="s">
        <v>34</v>
      </c>
      <c r="E9" s="13" t="s">
        <v>10</v>
      </c>
      <c r="F9" s="14" t="s">
        <v>7</v>
      </c>
      <c r="G9" s="15">
        <v>188000</v>
      </c>
      <c r="H9" s="16">
        <v>297</v>
      </c>
      <c r="I9" s="16">
        <v>121</v>
      </c>
    </row>
    <row r="10" spans="1:9" ht="15" customHeight="1" x14ac:dyDescent="0.25">
      <c r="B10" s="11" t="s">
        <v>50</v>
      </c>
      <c r="C10" s="12" t="s">
        <v>51</v>
      </c>
      <c r="D10" t="s">
        <v>26</v>
      </c>
      <c r="E10" s="13" t="s">
        <v>10</v>
      </c>
      <c r="F10" s="14" t="s">
        <v>7</v>
      </c>
      <c r="G10" s="15">
        <v>436000</v>
      </c>
      <c r="H10" s="16">
        <v>874</v>
      </c>
      <c r="I10" s="16">
        <v>270</v>
      </c>
    </row>
    <row r="11" spans="1:9" ht="15" customHeight="1" x14ac:dyDescent="0.25">
      <c r="B11" s="11" t="s">
        <v>52</v>
      </c>
      <c r="C11" s="12" t="s">
        <v>53</v>
      </c>
      <c r="D11" t="s">
        <v>27</v>
      </c>
      <c r="E11" s="13" t="s">
        <v>10</v>
      </c>
      <c r="F11" s="14" t="s">
        <v>7</v>
      </c>
      <c r="G11" s="15">
        <v>305000</v>
      </c>
      <c r="H11" s="16">
        <v>637</v>
      </c>
      <c r="I11" s="16">
        <v>187</v>
      </c>
    </row>
    <row r="12" spans="1:9" ht="15" customHeight="1" x14ac:dyDescent="0.25">
      <c r="B12" s="11" t="s">
        <v>54</v>
      </c>
      <c r="C12" s="12" t="s">
        <v>55</v>
      </c>
      <c r="D12" t="s">
        <v>28</v>
      </c>
      <c r="E12" s="13" t="s">
        <v>10</v>
      </c>
      <c r="F12" s="14" t="s">
        <v>7</v>
      </c>
      <c r="G12" s="15">
        <v>319000</v>
      </c>
      <c r="H12" s="16">
        <v>641</v>
      </c>
      <c r="I12" s="16">
        <v>197</v>
      </c>
    </row>
    <row r="13" spans="1:9" ht="15" customHeight="1" x14ac:dyDescent="0.25">
      <c r="B13" s="11" t="s">
        <v>56</v>
      </c>
      <c r="C13" s="12" t="s">
        <v>57</v>
      </c>
      <c r="D13" t="s">
        <v>32</v>
      </c>
      <c r="E13" s="13" t="s">
        <v>10</v>
      </c>
      <c r="F13" s="14" t="s">
        <v>7</v>
      </c>
      <c r="G13" s="15">
        <v>777000</v>
      </c>
      <c r="H13" s="16">
        <v>1160</v>
      </c>
      <c r="I13" s="16">
        <v>423</v>
      </c>
    </row>
    <row r="14" spans="1:9" ht="15" customHeight="1" x14ac:dyDescent="0.25">
      <c r="B14" s="11" t="s">
        <v>58</v>
      </c>
      <c r="C14" s="12" t="s">
        <v>59</v>
      </c>
      <c r="D14" t="s">
        <v>33</v>
      </c>
      <c r="E14" s="13" t="s">
        <v>10</v>
      </c>
      <c r="F14" s="14" t="s">
        <v>7</v>
      </c>
      <c r="G14" s="15">
        <v>1380000</v>
      </c>
      <c r="H14" s="16">
        <v>2080</v>
      </c>
      <c r="I14" s="16">
        <v>809</v>
      </c>
    </row>
    <row r="15" spans="1:9" ht="15" customHeight="1" x14ac:dyDescent="0.25">
      <c r="B15" s="11" t="s">
        <v>60</v>
      </c>
      <c r="C15" s="12" t="s">
        <v>61</v>
      </c>
      <c r="D15" t="s">
        <v>24</v>
      </c>
      <c r="E15" s="13" t="s">
        <v>10</v>
      </c>
      <c r="F15" s="14" t="s">
        <v>7</v>
      </c>
      <c r="G15" s="15">
        <v>287000</v>
      </c>
      <c r="H15" s="16">
        <v>732</v>
      </c>
      <c r="I15" s="16">
        <v>169</v>
      </c>
    </row>
    <row r="16" spans="1:9" ht="15" customHeight="1" x14ac:dyDescent="0.25">
      <c r="B16" s="11" t="s">
        <v>62</v>
      </c>
      <c r="C16" s="12" t="s">
        <v>63</v>
      </c>
      <c r="D16" t="s">
        <v>25</v>
      </c>
      <c r="E16" s="13" t="s">
        <v>10</v>
      </c>
      <c r="F16" s="14" t="s">
        <v>7</v>
      </c>
      <c r="G16" s="15">
        <v>162000</v>
      </c>
      <c r="H16" s="16">
        <v>412</v>
      </c>
      <c r="I16" s="16">
        <v>95.7</v>
      </c>
    </row>
    <row r="17" spans="2:10" ht="15" customHeight="1" x14ac:dyDescent="0.25">
      <c r="B17" s="11" t="s">
        <v>64</v>
      </c>
      <c r="C17" s="12" t="s">
        <v>65</v>
      </c>
      <c r="D17" t="s">
        <v>161</v>
      </c>
      <c r="E17" s="13" t="s">
        <v>10</v>
      </c>
      <c r="F17" s="14" t="s">
        <v>7</v>
      </c>
      <c r="G17" s="15">
        <v>321000</v>
      </c>
      <c r="H17" s="16">
        <v>793</v>
      </c>
      <c r="I17" s="16">
        <v>187</v>
      </c>
    </row>
    <row r="18" spans="2:10" ht="15" customHeight="1" x14ac:dyDescent="0.25">
      <c r="B18" s="17"/>
      <c r="C18" s="21" t="s">
        <v>66</v>
      </c>
      <c r="D18" s="21" t="s">
        <v>66</v>
      </c>
      <c r="E18" s="93">
        <v>1850</v>
      </c>
      <c r="F18" s="94" t="s">
        <v>7</v>
      </c>
      <c r="G18" s="24">
        <f>G32*E18*0.3</f>
        <v>57720</v>
      </c>
      <c r="H18" s="24">
        <f>H32*E18*0.3</f>
        <v>71.040000000000006</v>
      </c>
      <c r="I18" s="24">
        <f>I32*E18*0.3</f>
        <v>34.853999999999999</v>
      </c>
      <c r="J18" s="18"/>
    </row>
    <row r="19" spans="2:10" ht="15" customHeight="1" x14ac:dyDescent="0.25">
      <c r="B19" s="11" t="s">
        <v>67</v>
      </c>
      <c r="C19" s="12" t="s">
        <v>68</v>
      </c>
      <c r="D19" t="s">
        <v>18</v>
      </c>
      <c r="E19" s="13" t="s">
        <v>10</v>
      </c>
      <c r="F19" s="14" t="s">
        <v>5</v>
      </c>
      <c r="G19" s="15">
        <v>52500</v>
      </c>
      <c r="H19" s="16">
        <v>110</v>
      </c>
      <c r="I19" s="16">
        <v>31.4</v>
      </c>
    </row>
    <row r="20" spans="2:10" ht="15" customHeight="1" x14ac:dyDescent="0.25">
      <c r="B20" s="11" t="s">
        <v>69</v>
      </c>
      <c r="C20" s="12" t="s">
        <v>70</v>
      </c>
      <c r="D20" t="s">
        <v>19</v>
      </c>
      <c r="E20" s="13" t="s">
        <v>10</v>
      </c>
      <c r="F20" s="14" t="s">
        <v>5</v>
      </c>
      <c r="G20" s="15">
        <v>258000</v>
      </c>
      <c r="H20" s="16">
        <v>367</v>
      </c>
      <c r="I20" s="16">
        <v>163</v>
      </c>
    </row>
    <row r="21" spans="2:10" ht="15" customHeight="1" x14ac:dyDescent="0.25">
      <c r="B21" s="11" t="s">
        <v>71</v>
      </c>
      <c r="C21" s="12" t="s">
        <v>72</v>
      </c>
      <c r="D21" t="s">
        <v>20</v>
      </c>
      <c r="E21" s="13" t="s">
        <v>10</v>
      </c>
      <c r="F21" s="14" t="s">
        <v>5</v>
      </c>
      <c r="G21" s="15">
        <v>377000</v>
      </c>
      <c r="H21" s="16">
        <v>505</v>
      </c>
      <c r="I21" s="16">
        <v>244</v>
      </c>
    </row>
    <row r="22" spans="2:10" ht="15" customHeight="1" x14ac:dyDescent="0.25">
      <c r="B22" s="11" t="s">
        <v>73</v>
      </c>
      <c r="C22" s="12" t="s">
        <v>74</v>
      </c>
      <c r="D22" t="s">
        <v>21</v>
      </c>
      <c r="E22" s="13" t="s">
        <v>10</v>
      </c>
      <c r="F22" s="14" t="s">
        <v>5</v>
      </c>
      <c r="G22" s="15">
        <v>579000</v>
      </c>
      <c r="H22" s="16">
        <v>751</v>
      </c>
      <c r="I22" s="16">
        <v>379</v>
      </c>
    </row>
    <row r="23" spans="2:10" ht="15" customHeight="1" x14ac:dyDescent="0.25">
      <c r="B23" s="11" t="s">
        <v>75</v>
      </c>
      <c r="C23" s="12" t="s">
        <v>76</v>
      </c>
      <c r="D23" t="s">
        <v>23</v>
      </c>
      <c r="E23" s="13" t="s">
        <v>10</v>
      </c>
      <c r="F23" s="14" t="s">
        <v>5</v>
      </c>
      <c r="G23" s="15">
        <v>122000</v>
      </c>
      <c r="H23" s="16">
        <v>215</v>
      </c>
      <c r="I23" s="16">
        <v>76.400000000000006</v>
      </c>
    </row>
    <row r="24" spans="2:10" ht="15" customHeight="1" x14ac:dyDescent="0.25">
      <c r="B24" s="11" t="s">
        <v>77</v>
      </c>
      <c r="C24" s="12" t="s">
        <v>78</v>
      </c>
      <c r="D24" t="s">
        <v>22</v>
      </c>
      <c r="E24" s="13" t="s">
        <v>10</v>
      </c>
      <c r="F24" s="14" t="s">
        <v>5</v>
      </c>
      <c r="G24" s="15">
        <v>153000</v>
      </c>
      <c r="H24" s="16">
        <v>256</v>
      </c>
      <c r="I24" s="16">
        <v>95.9</v>
      </c>
    </row>
    <row r="25" spans="2:10" ht="15" customHeight="1" x14ac:dyDescent="0.25">
      <c r="B25" s="11" t="s">
        <v>79</v>
      </c>
      <c r="C25" s="12" t="s">
        <v>80</v>
      </c>
      <c r="D25" t="s">
        <v>16</v>
      </c>
      <c r="E25" s="13" t="s">
        <v>10</v>
      </c>
      <c r="F25" s="14" t="s">
        <v>5</v>
      </c>
      <c r="G25" s="15">
        <v>30800</v>
      </c>
      <c r="H25" s="16">
        <v>28.8</v>
      </c>
      <c r="I25" s="16">
        <v>6.74</v>
      </c>
    </row>
    <row r="26" spans="2:10" ht="15" customHeight="1" x14ac:dyDescent="0.25">
      <c r="B26" s="11" t="s">
        <v>81</v>
      </c>
      <c r="C26" s="12" t="s">
        <v>82</v>
      </c>
      <c r="D26" t="s">
        <v>17</v>
      </c>
      <c r="E26" s="13" t="s">
        <v>10</v>
      </c>
      <c r="F26" s="14" t="s">
        <v>5</v>
      </c>
      <c r="G26" s="15">
        <v>44600</v>
      </c>
      <c r="H26" s="16">
        <v>58.5</v>
      </c>
      <c r="I26" s="16">
        <v>29.2</v>
      </c>
    </row>
    <row r="27" spans="2:10" ht="15" customHeight="1" x14ac:dyDescent="0.25">
      <c r="B27" s="11" t="s">
        <v>83</v>
      </c>
      <c r="C27" s="12" t="s">
        <v>84</v>
      </c>
      <c r="D27" s="12" t="s">
        <v>176</v>
      </c>
      <c r="E27" s="13" t="s">
        <v>10</v>
      </c>
      <c r="F27" s="19" t="s">
        <v>35</v>
      </c>
      <c r="G27" s="15">
        <v>21</v>
      </c>
      <c r="H27" s="16">
        <v>8.3699999999999997E-2</v>
      </c>
      <c r="I27" s="16">
        <v>5.1500000000000001E-3</v>
      </c>
      <c r="J27" s="20"/>
    </row>
    <row r="28" spans="2:10" ht="15" customHeight="1" x14ac:dyDescent="0.25">
      <c r="B28" s="11" t="s">
        <v>85</v>
      </c>
      <c r="C28" s="12" t="s">
        <v>86</v>
      </c>
      <c r="D28" s="12" t="s">
        <v>177</v>
      </c>
      <c r="E28" s="13" t="s">
        <v>10</v>
      </c>
      <c r="F28" s="19" t="s">
        <v>35</v>
      </c>
      <c r="G28" s="15">
        <v>24.6</v>
      </c>
      <c r="H28" s="16">
        <v>9.8100000000000007E-2</v>
      </c>
      <c r="I28" s="16">
        <v>6.0200000000000002E-3</v>
      </c>
      <c r="J28" s="20"/>
    </row>
    <row r="29" spans="2:10" ht="15" customHeight="1" x14ac:dyDescent="0.25">
      <c r="B29" s="11" t="s">
        <v>87</v>
      </c>
      <c r="C29" s="12" t="s">
        <v>88</v>
      </c>
      <c r="D29" s="12" t="s">
        <v>178</v>
      </c>
      <c r="E29" s="13" t="s">
        <v>10</v>
      </c>
      <c r="F29" s="19" t="s">
        <v>35</v>
      </c>
      <c r="G29" s="15">
        <v>28.5</v>
      </c>
      <c r="H29" s="16">
        <v>0.114</v>
      </c>
      <c r="I29" s="16">
        <v>6.9899999999999997E-3</v>
      </c>
      <c r="J29" s="20"/>
    </row>
    <row r="30" spans="2:10" ht="15" customHeight="1" x14ac:dyDescent="0.25">
      <c r="B30" s="11" t="s">
        <v>89</v>
      </c>
      <c r="C30" s="12" t="s">
        <v>90</v>
      </c>
      <c r="D30" s="12" t="s">
        <v>179</v>
      </c>
      <c r="E30" s="13" t="s">
        <v>10</v>
      </c>
      <c r="F30" s="19" t="s">
        <v>35</v>
      </c>
      <c r="G30" s="15">
        <v>32.9</v>
      </c>
      <c r="H30" s="16">
        <v>0.13200000000000001</v>
      </c>
      <c r="I30" s="16">
        <v>8.0400000000000003E-3</v>
      </c>
      <c r="J30" s="20"/>
    </row>
    <row r="31" spans="2:10" ht="15" customHeight="1" x14ac:dyDescent="0.25">
      <c r="B31" s="11"/>
      <c r="C31" s="21" t="s">
        <v>91</v>
      </c>
      <c r="D31" s="12" t="s">
        <v>180</v>
      </c>
      <c r="E31" s="22" t="s">
        <v>10</v>
      </c>
      <c r="F31" s="23" t="s">
        <v>35</v>
      </c>
      <c r="G31" s="24">
        <f>(10.603+13)/0.63</f>
        <v>37.465079365079369</v>
      </c>
      <c r="H31" s="24">
        <f>(10.417+13)/155.76</f>
        <v>0.15034026707755524</v>
      </c>
      <c r="I31" s="24">
        <f>(10.707+13)/2588.8</f>
        <v>9.1575247218788625E-3</v>
      </c>
      <c r="J31" s="25"/>
    </row>
    <row r="32" spans="2:10" ht="15" customHeight="1" x14ac:dyDescent="0.25">
      <c r="B32" s="26">
        <v>1.0009999999999999</v>
      </c>
      <c r="C32" s="12" t="s">
        <v>92</v>
      </c>
      <c r="D32" s="12" t="s">
        <v>93</v>
      </c>
      <c r="E32" s="27">
        <v>2150</v>
      </c>
      <c r="F32" s="14" t="s">
        <v>94</v>
      </c>
      <c r="G32" s="28">
        <v>104</v>
      </c>
      <c r="H32" s="13">
        <v>0.128</v>
      </c>
      <c r="I32" s="29">
        <v>6.2799999999999995E-2</v>
      </c>
    </row>
    <row r="33" spans="2:10" ht="15" customHeight="1" x14ac:dyDescent="0.25">
      <c r="B33" s="26">
        <v>1.0019999999999998</v>
      </c>
      <c r="C33" s="12" t="s">
        <v>95</v>
      </c>
      <c r="D33" s="12" t="s">
        <v>96</v>
      </c>
      <c r="E33" s="27">
        <v>2300</v>
      </c>
      <c r="F33" s="14" t="s">
        <v>94</v>
      </c>
      <c r="G33" s="28">
        <v>153</v>
      </c>
      <c r="H33" s="13">
        <v>0.17499999999999999</v>
      </c>
      <c r="I33" s="29">
        <v>0.10100000000000001</v>
      </c>
    </row>
    <row r="34" spans="2:10" ht="15" customHeight="1" x14ac:dyDescent="0.25">
      <c r="B34" s="26">
        <v>1.0029999999999997</v>
      </c>
      <c r="C34" s="12" t="s">
        <v>97</v>
      </c>
      <c r="D34" s="12" t="s">
        <v>98</v>
      </c>
      <c r="E34" s="27">
        <v>2350</v>
      </c>
      <c r="F34" s="14" t="s">
        <v>94</v>
      </c>
      <c r="G34" s="30">
        <v>163</v>
      </c>
      <c r="H34" s="13">
        <v>0.189</v>
      </c>
      <c r="I34" s="13">
        <v>0.109</v>
      </c>
    </row>
    <row r="35" spans="2:10" ht="15" customHeight="1" x14ac:dyDescent="0.25">
      <c r="B35" s="26">
        <v>1.0039999999999996</v>
      </c>
      <c r="C35" s="12" t="s">
        <v>99</v>
      </c>
      <c r="D35" s="12" t="s">
        <v>100</v>
      </c>
      <c r="E35" s="27">
        <v>2325</v>
      </c>
      <c r="F35" s="14" t="s">
        <v>94</v>
      </c>
      <c r="G35" s="30">
        <v>174</v>
      </c>
      <c r="H35" s="13">
        <v>0.19700000000000001</v>
      </c>
      <c r="I35" s="13">
        <v>0.11899999999999999</v>
      </c>
    </row>
    <row r="36" spans="2:10" ht="15" customHeight="1" x14ac:dyDescent="0.25">
      <c r="B36" s="26">
        <v>2.0009999999999999</v>
      </c>
      <c r="C36" s="12" t="s">
        <v>101</v>
      </c>
      <c r="D36" s="12" t="s">
        <v>101</v>
      </c>
      <c r="E36" s="27">
        <v>900</v>
      </c>
      <c r="F36" s="14" t="s">
        <v>94</v>
      </c>
      <c r="G36" s="30">
        <v>371</v>
      </c>
      <c r="H36" s="13">
        <v>0.78700000000000003</v>
      </c>
      <c r="I36" s="13">
        <v>0.26600000000000001</v>
      </c>
    </row>
    <row r="37" spans="2:10" ht="15" customHeight="1" x14ac:dyDescent="0.25">
      <c r="B37" s="26">
        <v>3.0110000000000001</v>
      </c>
      <c r="C37" s="12" t="s">
        <v>102</v>
      </c>
      <c r="D37" s="12" t="s">
        <v>102</v>
      </c>
      <c r="E37" s="27">
        <v>2000</v>
      </c>
      <c r="F37" s="14" t="s">
        <v>94</v>
      </c>
      <c r="G37" s="30">
        <v>64.8</v>
      </c>
      <c r="H37" s="13">
        <v>8.4699999999999998E-2</v>
      </c>
      <c r="I37" s="13">
        <v>1.7600000000000001E-2</v>
      </c>
    </row>
    <row r="38" spans="2:10" ht="15" customHeight="1" x14ac:dyDescent="0.25">
      <c r="B38" s="26"/>
      <c r="C38" s="21"/>
      <c r="D38" s="21" t="s">
        <v>103</v>
      </c>
      <c r="E38" s="95">
        <v>2000</v>
      </c>
      <c r="F38" s="94" t="s">
        <v>35</v>
      </c>
      <c r="G38" s="93">
        <f>G37*E38</f>
        <v>129600</v>
      </c>
      <c r="H38" s="93">
        <f>H37*E38</f>
        <v>169.4</v>
      </c>
      <c r="I38" s="96">
        <f>I37*E38</f>
        <v>35.200000000000003</v>
      </c>
    </row>
    <row r="39" spans="2:10" ht="15" customHeight="1" x14ac:dyDescent="0.25">
      <c r="B39" s="26">
        <v>3.0129999999999999</v>
      </c>
      <c r="C39" s="12" t="s">
        <v>104</v>
      </c>
      <c r="D39" s="12" t="s">
        <v>104</v>
      </c>
      <c r="E39" s="27">
        <v>2000</v>
      </c>
      <c r="F39" s="14" t="s">
        <v>94</v>
      </c>
      <c r="G39" s="30">
        <v>59.4</v>
      </c>
      <c r="H39" s="13">
        <v>6.8199999999999997E-2</v>
      </c>
      <c r="I39" s="13">
        <v>1.5699999999999999E-2</v>
      </c>
    </row>
    <row r="40" spans="2:10" ht="15" customHeight="1" x14ac:dyDescent="0.25">
      <c r="B40" s="26">
        <v>10.005000000000001</v>
      </c>
      <c r="C40" s="12" t="s">
        <v>105</v>
      </c>
      <c r="D40" s="12" t="s">
        <v>106</v>
      </c>
      <c r="E40" s="27">
        <v>32.5</v>
      </c>
      <c r="F40" s="14" t="s">
        <v>94</v>
      </c>
      <c r="G40" s="30">
        <v>19700</v>
      </c>
      <c r="H40" s="13">
        <v>29.4</v>
      </c>
      <c r="I40" s="13">
        <v>14.4</v>
      </c>
    </row>
    <row r="41" spans="2:10" ht="15" customHeight="1" x14ac:dyDescent="0.25">
      <c r="B41" s="26">
        <v>10.007999999999999</v>
      </c>
      <c r="C41" s="12" t="s">
        <v>107</v>
      </c>
      <c r="D41" s="12" t="s">
        <v>107</v>
      </c>
      <c r="E41" s="27">
        <v>96</v>
      </c>
      <c r="F41" s="14" t="s">
        <v>94</v>
      </c>
      <c r="G41" s="30">
        <v>1790</v>
      </c>
      <c r="H41" s="13">
        <v>4.46</v>
      </c>
      <c r="I41" s="13">
        <v>1.19</v>
      </c>
    </row>
    <row r="42" spans="2:10" ht="15" customHeight="1" x14ac:dyDescent="0.25">
      <c r="B42" s="31" t="s">
        <v>108</v>
      </c>
      <c r="C42" s="12" t="s">
        <v>109</v>
      </c>
      <c r="D42" s="12" t="s">
        <v>109</v>
      </c>
      <c r="E42" s="27">
        <v>7850</v>
      </c>
      <c r="F42" s="14" t="s">
        <v>94</v>
      </c>
      <c r="G42" s="15">
        <v>1590</v>
      </c>
      <c r="H42" s="32">
        <v>3.44</v>
      </c>
      <c r="I42" s="33">
        <v>0.78500000000000003</v>
      </c>
    </row>
    <row r="43" spans="2:10" ht="15" customHeight="1" x14ac:dyDescent="0.25">
      <c r="B43" s="34" t="s">
        <v>110</v>
      </c>
      <c r="C43" s="35" t="s">
        <v>111</v>
      </c>
      <c r="D43" s="35" t="s">
        <v>234</v>
      </c>
      <c r="E43" s="36" t="s">
        <v>112</v>
      </c>
      <c r="F43" s="19" t="s">
        <v>35</v>
      </c>
      <c r="G43" s="37">
        <v>690</v>
      </c>
      <c r="H43" s="38">
        <v>1.64</v>
      </c>
      <c r="I43" s="39">
        <v>0.433</v>
      </c>
    </row>
    <row r="44" spans="2:10" ht="15" customHeight="1" x14ac:dyDescent="0.25">
      <c r="B44" s="34" t="s">
        <v>113</v>
      </c>
      <c r="C44" s="35" t="s">
        <v>114</v>
      </c>
      <c r="D44" s="35" t="s">
        <v>235</v>
      </c>
      <c r="E44" s="36" t="s">
        <v>112</v>
      </c>
      <c r="F44" s="19" t="s">
        <v>35</v>
      </c>
      <c r="G44" s="37">
        <v>690</v>
      </c>
      <c r="H44" s="38">
        <v>1.64</v>
      </c>
      <c r="I44" s="39">
        <v>0.433</v>
      </c>
    </row>
    <row r="45" spans="2:10" ht="15" customHeight="1" x14ac:dyDescent="0.25">
      <c r="B45" s="34" t="s">
        <v>115</v>
      </c>
      <c r="C45" s="35" t="s">
        <v>116</v>
      </c>
      <c r="D45" s="35" t="s">
        <v>236</v>
      </c>
      <c r="E45" s="36" t="s">
        <v>112</v>
      </c>
      <c r="F45" s="19" t="s">
        <v>35</v>
      </c>
      <c r="G45" s="37">
        <v>692</v>
      </c>
      <c r="H45" s="38">
        <v>1.59</v>
      </c>
      <c r="I45" s="39">
        <v>0.42199999999999999</v>
      </c>
    </row>
    <row r="46" spans="2:10" ht="14.25" customHeight="1" x14ac:dyDescent="0.25">
      <c r="B46" s="26">
        <v>62.01</v>
      </c>
      <c r="C46" s="35" t="s">
        <v>117</v>
      </c>
      <c r="D46" s="35" t="s">
        <v>118</v>
      </c>
      <c r="E46" s="36" t="s">
        <v>119</v>
      </c>
      <c r="F46" s="19" t="s">
        <v>120</v>
      </c>
      <c r="G46" s="37">
        <v>212</v>
      </c>
      <c r="H46" s="38">
        <v>0.496</v>
      </c>
      <c r="I46" s="39">
        <v>0.11700000000000001</v>
      </c>
    </row>
    <row r="47" spans="2:10" ht="25.5" x14ac:dyDescent="0.25">
      <c r="B47" s="26"/>
      <c r="C47" s="40" t="s">
        <v>121</v>
      </c>
      <c r="D47" s="40" t="s">
        <v>237</v>
      </c>
      <c r="E47" s="41" t="s">
        <v>122</v>
      </c>
      <c r="F47" s="23" t="s">
        <v>35</v>
      </c>
      <c r="G47" s="42">
        <f>G46*Standardannahmen!D24*1.6</f>
        <v>4273.92</v>
      </c>
      <c r="H47" s="43">
        <f>H46*Standardannahmen!D24*1.6</f>
        <v>9.9993600000000011</v>
      </c>
      <c r="I47" s="43">
        <f>I46*Standardannahmen!D24*1.6</f>
        <v>2.3587199999999999</v>
      </c>
      <c r="J47" s="44" t="s">
        <v>123</v>
      </c>
    </row>
    <row r="48" spans="2:10" ht="25.5" x14ac:dyDescent="0.25">
      <c r="B48" s="26"/>
      <c r="C48" s="40" t="s">
        <v>124</v>
      </c>
      <c r="D48" s="40" t="s">
        <v>125</v>
      </c>
      <c r="E48" s="41" t="s">
        <v>122</v>
      </c>
      <c r="F48" s="23" t="s">
        <v>35</v>
      </c>
      <c r="G48" s="42">
        <f>G46*Standardannahmen!D24*2</f>
        <v>5342.4</v>
      </c>
      <c r="H48" s="43">
        <f>H46*Standardannahmen!D24*2</f>
        <v>12.4992</v>
      </c>
      <c r="I48" s="42">
        <f>I46*Standardannahmen!D24*2</f>
        <v>2.9483999999999999</v>
      </c>
      <c r="J48" s="44" t="s">
        <v>126</v>
      </c>
    </row>
    <row r="49" spans="3:9" x14ac:dyDescent="0.25">
      <c r="C49" s="40" t="s">
        <v>199</v>
      </c>
      <c r="D49" s="40" t="s">
        <v>15</v>
      </c>
      <c r="E49" s="41" t="s">
        <v>10</v>
      </c>
      <c r="F49" s="23" t="s">
        <v>7</v>
      </c>
      <c r="G49">
        <v>0</v>
      </c>
      <c r="H49">
        <v>0</v>
      </c>
      <c r="I49">
        <v>0</v>
      </c>
    </row>
    <row r="50" spans="3:9" x14ac:dyDescent="0.25">
      <c r="C50" s="40" t="s">
        <v>154</v>
      </c>
      <c r="D50" t="s">
        <v>11</v>
      </c>
      <c r="E50" s="41" t="s">
        <v>10</v>
      </c>
      <c r="F50" s="23" t="s">
        <v>10</v>
      </c>
      <c r="G50">
        <v>0</v>
      </c>
      <c r="H50">
        <v>0</v>
      </c>
      <c r="I50">
        <v>0</v>
      </c>
    </row>
  </sheetData>
  <conditionalFormatting sqref="G6:I42">
    <cfRule type="cellIs" dxfId="7" priority="1" operator="equal">
      <formula>0</formula>
    </cfRule>
    <cfRule type="cellIs" dxfId="6" priority="4" operator="between">
      <formula>1</formula>
      <formula>10</formula>
    </cfRule>
    <cfRule type="cellIs" dxfId="5" priority="5" operator="between">
      <formula>0.00000001</formula>
      <formula>1</formula>
    </cfRule>
  </conditionalFormatting>
  <conditionalFormatting sqref="G6:I48">
    <cfRule type="cellIs" dxfId="4" priority="2" operator="greaterThan">
      <formula>100</formula>
    </cfRule>
    <cfRule type="cellIs" dxfId="3" priority="3" operator="between">
      <formula>10</formula>
      <formula>100</formula>
    </cfRule>
  </conditionalFormatting>
  <conditionalFormatting sqref="G43:I48">
    <cfRule type="cellIs" dxfId="2" priority="21" operator="equal">
      <formula>0</formula>
    </cfRule>
    <cfRule type="cellIs" dxfId="1" priority="24" operator="between">
      <formula>1</formula>
      <formula>10</formula>
    </cfRule>
    <cfRule type="cellIs" dxfId="0" priority="25" operator="lessThan">
      <formula>1</formula>
    </cfRule>
  </conditionalFormatting>
  <dataValidations count="1">
    <dataValidation type="list" allowBlank="1" showInputMessage="1" showErrorMessage="1" sqref="D19:D26" xr:uid="{DFB27963-0C73-504D-BAE5-57463D7EDA6B}">
      <formula1>$A$4:$A$11</formula1>
    </dataValidation>
  </dataValidation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0E1FA3F7A5B9438902CB9F3F6EDB19" ma:contentTypeVersion="9" ma:contentTypeDescription="Ein neues Dokument erstellen." ma:contentTypeScope="" ma:versionID="adb9f6df53f3e8bc9d97cfd9100c9fbe">
  <xsd:schema xmlns:xsd="http://www.w3.org/2001/XMLSchema" xmlns:xs="http://www.w3.org/2001/XMLSchema" xmlns:p="http://schemas.microsoft.com/office/2006/metadata/properties" xmlns:ns2="5d6d7f34-f693-4b9d-98e8-8f7ba0505498" targetNamespace="http://schemas.microsoft.com/office/2006/metadata/properties" ma:root="true" ma:fieldsID="615e766ef6207269e37258ae0aa51caa" ns2:_="">
    <xsd:import namespace="5d6d7f34-f693-4b9d-98e8-8f7ba05054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d7f34-f693-4b9d-98e8-8f7ba0505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0ABAC1-4B13-4B86-AA8B-AB9CDE3DE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d7f34-f693-4b9d-98e8-8f7ba05054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D5E041-83D3-4264-B7EA-E8669BA68108}">
  <ds:schemaRefs>
    <ds:schemaRef ds:uri="http://schemas.microsoft.com/sharepoint/v3/contenttype/forms"/>
  </ds:schemaRefs>
</ds:datastoreItem>
</file>

<file path=customXml/itemProps3.xml><?xml version="1.0" encoding="utf-8"?>
<ds:datastoreItem xmlns:ds="http://schemas.openxmlformats.org/officeDocument/2006/customXml" ds:itemID="{D44E365E-253C-4D2C-BB23-E9CF5C7825B1}">
  <ds:schemaRefs>
    <ds:schemaRef ds:uri="http://schemas.microsoft.com/office/2006/metadata/properties"/>
    <ds:schemaRef ds:uri="http://purl.org/dc/terms/"/>
    <ds:schemaRef ds:uri="http://schemas.openxmlformats.org/package/2006/metadata/core-properties"/>
    <ds:schemaRef ds:uri="5d6d7f34-f693-4b9d-98e8-8f7ba0505498"/>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Anwedungshinweise und Impressum</vt:lpstr>
      <vt:lpstr>Eingabe</vt:lpstr>
      <vt:lpstr>Berechnungen</vt:lpstr>
      <vt:lpstr>Resultate</vt:lpstr>
      <vt:lpstr>Standardannahmen</vt:lpstr>
      <vt:lpstr>Drop Down</vt:lpstr>
      <vt:lpstr>Prozessbibliothek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Knecht</dc:creator>
  <cp:keywords/>
  <dc:description/>
  <cp:lastModifiedBy>Marc Schultheiss</cp:lastModifiedBy>
  <cp:revision/>
  <dcterms:created xsi:type="dcterms:W3CDTF">2021-11-25T13:13:01Z</dcterms:created>
  <dcterms:modified xsi:type="dcterms:W3CDTF">2024-04-30T06:56:08Z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0x010100980E1FA3F7A5B9438902CB9F3F6EDB19</vt:lpwstr>
  </property>
</Properties>
</file>